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stlivesalfordac-my.sharepoint.com/personal/e_j_caldow_salford_ac_uk/Documents/Prof Doc/Thesis/Publications for ProfDoc/"/>
    </mc:Choice>
  </mc:AlternateContent>
  <xr:revisionPtr revIDLastSave="1038" documentId="8_{5C340102-EE95-4AF0-91FF-D321D93AA2DF}" xr6:coauthVersionLast="47" xr6:coauthVersionMax="47" xr10:uidLastSave="{15219D15-8CB2-4771-A1A3-4EE11B1271F6}"/>
  <bookViews>
    <workbookView xWindow="-108" yWindow="-108" windowWidth="23256" windowHeight="12576" firstSheet="9" activeTab="10" xr2:uid="{80458C9F-08E7-4C20-A91D-C6215F4DC0F7}"/>
  </bookViews>
  <sheets>
    <sheet name="1. Demographics" sheetId="1" r:id="rId1"/>
    <sheet name="2. Anthropometrics" sheetId="4" r:id="rId2"/>
    <sheet name="3. IC Control Activity Data" sheetId="6" r:id="rId3"/>
    <sheet name="4. IC Treatment Activity Data" sheetId="5" r:id="rId4"/>
    <sheet name="5. CAD Group Activity Data" sheetId="7" r:id="rId5"/>
    <sheet name="6. IC Control GXT Data" sheetId="8" r:id="rId6"/>
    <sheet name="7. IC Treatment GXT Data" sheetId="9" r:id="rId7"/>
    <sheet name="8. CAD Group GXT Data" sheetId="10" r:id="rId8"/>
    <sheet name="9. IC Control WIQ  Pre &amp; Post" sheetId="11" r:id="rId9"/>
    <sheet name="10. IC Treatment WIQ Pre &amp; Post" sheetId="12" r:id="rId10"/>
    <sheet name="11. IC Control VascQoL Pre&amp;Post" sheetId="15" r:id="rId11"/>
    <sheet name="12IC Treatment VascQoL Pre&amp;Post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9" i="15" l="1"/>
  <c r="AJ19" i="15" s="1"/>
  <c r="AE19" i="15"/>
  <c r="AK19" i="15" s="1"/>
  <c r="AF19" i="15"/>
  <c r="AL19" i="15" s="1"/>
  <c r="AG19" i="15"/>
  <c r="AD16" i="15"/>
  <c r="AJ16" i="15" s="1"/>
  <c r="AE16" i="15"/>
  <c r="AK16" i="15" s="1"/>
  <c r="AF16" i="15"/>
  <c r="AL16" i="15" s="1"/>
  <c r="AG16" i="15"/>
  <c r="AE15" i="15"/>
  <c r="AK15" i="15" s="1"/>
  <c r="AF15" i="15"/>
  <c r="AL15" i="15" s="1"/>
  <c r="AG15" i="15"/>
  <c r="AD14" i="15"/>
  <c r="AJ14" i="15" s="1"/>
  <c r="AD13" i="15"/>
  <c r="AJ13" i="15" s="1"/>
  <c r="AE14" i="15"/>
  <c r="AK14" i="15" s="1"/>
  <c r="AF14" i="15"/>
  <c r="AL14" i="15" s="1"/>
  <c r="AG14" i="15"/>
  <c r="AD15" i="15"/>
  <c r="AJ15" i="15" s="1"/>
  <c r="AD17" i="15"/>
  <c r="AE17" i="15"/>
  <c r="AF17" i="15"/>
  <c r="AL17" i="15" s="1"/>
  <c r="AG17" i="15"/>
  <c r="AC14" i="15"/>
  <c r="AI14" i="15" s="1"/>
  <c r="AC15" i="15"/>
  <c r="AI15" i="15" s="1"/>
  <c r="AC16" i="15"/>
  <c r="AI16" i="15" s="1"/>
  <c r="AC17" i="15"/>
  <c r="AI17" i="15" s="1"/>
  <c r="AC19" i="15"/>
  <c r="AI19" i="15" s="1"/>
  <c r="AB19" i="15"/>
  <c r="AH19" i="15" s="1"/>
  <c r="AB15" i="15"/>
  <c r="AH15" i="15" s="1"/>
  <c r="AB16" i="15"/>
  <c r="AH16" i="15" s="1"/>
  <c r="AB14" i="15"/>
  <c r="AH14" i="15" s="1"/>
  <c r="Z53" i="15"/>
  <c r="AG50" i="15"/>
  <c r="AF50" i="15"/>
  <c r="AL50" i="15" s="1"/>
  <c r="AE50" i="15"/>
  <c r="AK50" i="15" s="1"/>
  <c r="AD50" i="15"/>
  <c r="AJ50" i="15" s="1"/>
  <c r="AC50" i="15"/>
  <c r="AI50" i="15" s="1"/>
  <c r="AB50" i="15"/>
  <c r="AH50" i="15" s="1"/>
  <c r="AG49" i="15"/>
  <c r="AF49" i="15"/>
  <c r="AL49" i="15" s="1"/>
  <c r="AE49" i="15"/>
  <c r="AK49" i="15" s="1"/>
  <c r="AD49" i="15"/>
  <c r="AJ49" i="15" s="1"/>
  <c r="AC49" i="15"/>
  <c r="AI49" i="15" s="1"/>
  <c r="AB49" i="15"/>
  <c r="AH49" i="15" s="1"/>
  <c r="AG48" i="15"/>
  <c r="AF48" i="15"/>
  <c r="AL48" i="15" s="1"/>
  <c r="AE48" i="15"/>
  <c r="AK48" i="15" s="1"/>
  <c r="AD48" i="15"/>
  <c r="AJ48" i="15" s="1"/>
  <c r="AC48" i="15"/>
  <c r="AI48" i="15" s="1"/>
  <c r="AB48" i="15"/>
  <c r="AH48" i="15" s="1"/>
  <c r="AG45" i="15"/>
  <c r="AF45" i="15"/>
  <c r="AL45" i="15" s="1"/>
  <c r="AE45" i="15"/>
  <c r="AK45" i="15" s="1"/>
  <c r="AD45" i="15"/>
  <c r="AJ45" i="15" s="1"/>
  <c r="AC45" i="15"/>
  <c r="AI45" i="15" s="1"/>
  <c r="AB45" i="15"/>
  <c r="AH45" i="15" s="1"/>
  <c r="AG43" i="15"/>
  <c r="AF43" i="15"/>
  <c r="AL43" i="15" s="1"/>
  <c r="AE43" i="15"/>
  <c r="AK43" i="15" s="1"/>
  <c r="AD43" i="15"/>
  <c r="AJ43" i="15" s="1"/>
  <c r="AC43" i="15"/>
  <c r="AI43" i="15" s="1"/>
  <c r="AB43" i="15"/>
  <c r="AH43" i="15" s="1"/>
  <c r="AG41" i="15"/>
  <c r="AF41" i="15"/>
  <c r="AL41" i="15" s="1"/>
  <c r="AE41" i="15"/>
  <c r="AK41" i="15" s="1"/>
  <c r="AD41" i="15"/>
  <c r="AJ41" i="15" s="1"/>
  <c r="AC41" i="15"/>
  <c r="AI41" i="15" s="1"/>
  <c r="AB41" i="15"/>
  <c r="AH41" i="15" s="1"/>
  <c r="AG40" i="15"/>
  <c r="AF40" i="15"/>
  <c r="AL40" i="15" s="1"/>
  <c r="AE40" i="15"/>
  <c r="AK40" i="15" s="1"/>
  <c r="AD40" i="15"/>
  <c r="AJ40" i="15" s="1"/>
  <c r="AC40" i="15"/>
  <c r="AI40" i="15" s="1"/>
  <c r="AB40" i="15"/>
  <c r="AH40" i="15" s="1"/>
  <c r="AG39" i="15"/>
  <c r="AF39" i="15"/>
  <c r="AL39" i="15" s="1"/>
  <c r="AE39" i="15"/>
  <c r="AK39" i="15" s="1"/>
  <c r="AD39" i="15"/>
  <c r="AJ39" i="15" s="1"/>
  <c r="AC39" i="15"/>
  <c r="AI39" i="15" s="1"/>
  <c r="AB39" i="15"/>
  <c r="AH39" i="15" s="1"/>
  <c r="AG37" i="15"/>
  <c r="AF37" i="15"/>
  <c r="AL37" i="15" s="1"/>
  <c r="AE37" i="15"/>
  <c r="AK37" i="15" s="1"/>
  <c r="AD37" i="15"/>
  <c r="AJ37" i="15" s="1"/>
  <c r="AC37" i="15"/>
  <c r="AI37" i="15" s="1"/>
  <c r="AB37" i="15"/>
  <c r="AH37" i="15" s="1"/>
  <c r="AG36" i="15"/>
  <c r="AF36" i="15"/>
  <c r="AL36" i="15" s="1"/>
  <c r="AE36" i="15"/>
  <c r="AK36" i="15" s="1"/>
  <c r="AD36" i="15"/>
  <c r="AJ36" i="15" s="1"/>
  <c r="AC36" i="15"/>
  <c r="AI36" i="15" s="1"/>
  <c r="AB36" i="15"/>
  <c r="AH36" i="15" s="1"/>
  <c r="AG35" i="15"/>
  <c r="AF35" i="15"/>
  <c r="AL35" i="15" s="1"/>
  <c r="AE35" i="15"/>
  <c r="AK35" i="15" s="1"/>
  <c r="AD35" i="15"/>
  <c r="AJ35" i="15" s="1"/>
  <c r="AC35" i="15"/>
  <c r="AI35" i="15" s="1"/>
  <c r="AB35" i="15"/>
  <c r="AH35" i="15" s="1"/>
  <c r="AG34" i="15"/>
  <c r="AF34" i="15"/>
  <c r="AL34" i="15" s="1"/>
  <c r="AE34" i="15"/>
  <c r="AK34" i="15" s="1"/>
  <c r="AD34" i="15"/>
  <c r="AJ34" i="15" s="1"/>
  <c r="AC34" i="15"/>
  <c r="AI34" i="15" s="1"/>
  <c r="AB34" i="15"/>
  <c r="AH34" i="15" s="1"/>
  <c r="AG33" i="15"/>
  <c r="AF33" i="15"/>
  <c r="AL33" i="15" s="1"/>
  <c r="AE33" i="15"/>
  <c r="AK33" i="15" s="1"/>
  <c r="AD33" i="15"/>
  <c r="AJ33" i="15" s="1"/>
  <c r="AC33" i="15"/>
  <c r="AI33" i="15" s="1"/>
  <c r="AB33" i="15"/>
  <c r="AH33" i="15" s="1"/>
  <c r="AG32" i="15"/>
  <c r="AF32" i="15"/>
  <c r="AE32" i="15"/>
  <c r="AD32" i="15"/>
  <c r="AJ32" i="15" s="1"/>
  <c r="AC32" i="15"/>
  <c r="AB32" i="15"/>
  <c r="Z25" i="15"/>
  <c r="AG22" i="15"/>
  <c r="AF22" i="15"/>
  <c r="AL22" i="15" s="1"/>
  <c r="AE22" i="15"/>
  <c r="AK22" i="15" s="1"/>
  <c r="AD22" i="15"/>
  <c r="AJ22" i="15" s="1"/>
  <c r="AC22" i="15"/>
  <c r="AI22" i="15" s="1"/>
  <c r="AB22" i="15"/>
  <c r="AH22" i="15" s="1"/>
  <c r="AG21" i="15"/>
  <c r="AF21" i="15"/>
  <c r="AL21" i="15" s="1"/>
  <c r="AE21" i="15"/>
  <c r="AK21" i="15" s="1"/>
  <c r="AD21" i="15"/>
  <c r="AJ21" i="15" s="1"/>
  <c r="AC21" i="15"/>
  <c r="AI21" i="15" s="1"/>
  <c r="AB21" i="15"/>
  <c r="AH21" i="15" s="1"/>
  <c r="AG20" i="15"/>
  <c r="AF20" i="15"/>
  <c r="AL20" i="15" s="1"/>
  <c r="AE20" i="15"/>
  <c r="AK20" i="15" s="1"/>
  <c r="AD20" i="15"/>
  <c r="AJ20" i="15" s="1"/>
  <c r="AC20" i="15"/>
  <c r="AI20" i="15" s="1"/>
  <c r="AB20" i="15"/>
  <c r="AH20" i="15" s="1"/>
  <c r="AK17" i="15"/>
  <c r="AJ17" i="15"/>
  <c r="AB17" i="15"/>
  <c r="AH17" i="15" s="1"/>
  <c r="AG13" i="15"/>
  <c r="AF13" i="15"/>
  <c r="AL13" i="15" s="1"/>
  <c r="AE13" i="15"/>
  <c r="AK13" i="15" s="1"/>
  <c r="AC13" i="15"/>
  <c r="AI13" i="15" s="1"/>
  <c r="AB13" i="15"/>
  <c r="AH13" i="15" s="1"/>
  <c r="AG12" i="15"/>
  <c r="AF12" i="15"/>
  <c r="AL12" i="15" s="1"/>
  <c r="AE12" i="15"/>
  <c r="AK12" i="15" s="1"/>
  <c r="AD12" i="15"/>
  <c r="AJ12" i="15" s="1"/>
  <c r="AC12" i="15"/>
  <c r="AI12" i="15" s="1"/>
  <c r="AB12" i="15"/>
  <c r="AH12" i="15" s="1"/>
  <c r="AG11" i="15"/>
  <c r="AF11" i="15"/>
  <c r="AL11" i="15" s="1"/>
  <c r="AE11" i="15"/>
  <c r="AK11" i="15" s="1"/>
  <c r="AD11" i="15"/>
  <c r="AJ11" i="15" s="1"/>
  <c r="AC11" i="15"/>
  <c r="AI11" i="15" s="1"/>
  <c r="AB11" i="15"/>
  <c r="AH11" i="15" s="1"/>
  <c r="AG9" i="15"/>
  <c r="AF9" i="15"/>
  <c r="AL9" i="15" s="1"/>
  <c r="AE9" i="15"/>
  <c r="AK9" i="15" s="1"/>
  <c r="AD9" i="15"/>
  <c r="AJ9" i="15" s="1"/>
  <c r="AC9" i="15"/>
  <c r="AI9" i="15" s="1"/>
  <c r="AB9" i="15"/>
  <c r="AH9" i="15" s="1"/>
  <c r="AG8" i="15"/>
  <c r="AF8" i="15"/>
  <c r="AL8" i="15" s="1"/>
  <c r="AE8" i="15"/>
  <c r="AK8" i="15" s="1"/>
  <c r="AD8" i="15"/>
  <c r="AJ8" i="15" s="1"/>
  <c r="AC8" i="15"/>
  <c r="AI8" i="15" s="1"/>
  <c r="AB8" i="15"/>
  <c r="AH8" i="15" s="1"/>
  <c r="AG7" i="15"/>
  <c r="AF7" i="15"/>
  <c r="AL7" i="15" s="1"/>
  <c r="AE7" i="15"/>
  <c r="AK7" i="15" s="1"/>
  <c r="AD7" i="15"/>
  <c r="AJ7" i="15" s="1"/>
  <c r="AC7" i="15"/>
  <c r="AI7" i="15" s="1"/>
  <c r="AB7" i="15"/>
  <c r="AH7" i="15" s="1"/>
  <c r="AG6" i="15"/>
  <c r="AF6" i="15"/>
  <c r="AL6" i="15" s="1"/>
  <c r="AE6" i="15"/>
  <c r="AK6" i="15" s="1"/>
  <c r="AD6" i="15"/>
  <c r="AJ6" i="15" s="1"/>
  <c r="AC6" i="15"/>
  <c r="AI6" i="15" s="1"/>
  <c r="AB6" i="15"/>
  <c r="AH6" i="15" s="1"/>
  <c r="AG5" i="15"/>
  <c r="AF5" i="15"/>
  <c r="AL5" i="15" s="1"/>
  <c r="AE5" i="15"/>
  <c r="AK5" i="15" s="1"/>
  <c r="AD5" i="15"/>
  <c r="AJ5" i="15" s="1"/>
  <c r="AC5" i="15"/>
  <c r="AI5" i="15" s="1"/>
  <c r="AB5" i="15"/>
  <c r="AH5" i="15" s="1"/>
  <c r="AG4" i="15"/>
  <c r="AF4" i="15"/>
  <c r="AL4" i="15" s="1"/>
  <c r="AE4" i="15"/>
  <c r="AD4" i="15"/>
  <c r="AJ4" i="15" s="1"/>
  <c r="AC4" i="15"/>
  <c r="AI4" i="15" s="1"/>
  <c r="AB4" i="15"/>
  <c r="AH4" i="15" s="1"/>
  <c r="Z49" i="14"/>
  <c r="AG46" i="14"/>
  <c r="AF46" i="14"/>
  <c r="AL46" i="14" s="1"/>
  <c r="AE46" i="14"/>
  <c r="AK46" i="14" s="1"/>
  <c r="AD46" i="14"/>
  <c r="AJ46" i="14" s="1"/>
  <c r="AC46" i="14"/>
  <c r="AI46" i="14" s="1"/>
  <c r="AB46" i="14"/>
  <c r="AH46" i="14" s="1"/>
  <c r="AG45" i="14"/>
  <c r="AF45" i="14"/>
  <c r="AL45" i="14" s="1"/>
  <c r="AE45" i="14"/>
  <c r="AK45" i="14" s="1"/>
  <c r="AD45" i="14"/>
  <c r="AJ45" i="14" s="1"/>
  <c r="AC45" i="14"/>
  <c r="AI45" i="14" s="1"/>
  <c r="AB45" i="14"/>
  <c r="AH45" i="14" s="1"/>
  <c r="AG42" i="14"/>
  <c r="AF42" i="14"/>
  <c r="AL42" i="14" s="1"/>
  <c r="AE42" i="14"/>
  <c r="AK42" i="14" s="1"/>
  <c r="AD42" i="14"/>
  <c r="AJ42" i="14" s="1"/>
  <c r="AC42" i="14"/>
  <c r="AI42" i="14" s="1"/>
  <c r="AB42" i="14"/>
  <c r="AH42" i="14" s="1"/>
  <c r="AG41" i="14"/>
  <c r="AF41" i="14"/>
  <c r="AL41" i="14" s="1"/>
  <c r="AE41" i="14"/>
  <c r="AK41" i="14" s="1"/>
  <c r="AD41" i="14"/>
  <c r="AJ41" i="14" s="1"/>
  <c r="AC41" i="14"/>
  <c r="AI41" i="14" s="1"/>
  <c r="AB41" i="14"/>
  <c r="AH41" i="14" s="1"/>
  <c r="AG39" i="14"/>
  <c r="AF39" i="14"/>
  <c r="AL39" i="14" s="1"/>
  <c r="AE39" i="14"/>
  <c r="AK39" i="14" s="1"/>
  <c r="AD39" i="14"/>
  <c r="AJ39" i="14" s="1"/>
  <c r="AC39" i="14"/>
  <c r="AI39" i="14" s="1"/>
  <c r="AB39" i="14"/>
  <c r="AH39" i="14" s="1"/>
  <c r="AG38" i="14"/>
  <c r="AF38" i="14"/>
  <c r="AL38" i="14" s="1"/>
  <c r="AE38" i="14"/>
  <c r="AK38" i="14" s="1"/>
  <c r="AD38" i="14"/>
  <c r="AJ38" i="14" s="1"/>
  <c r="AC38" i="14"/>
  <c r="AI38" i="14" s="1"/>
  <c r="AB38" i="14"/>
  <c r="AH38" i="14" s="1"/>
  <c r="AL36" i="14"/>
  <c r="AG36" i="14"/>
  <c r="AF36" i="14"/>
  <c r="AE36" i="14"/>
  <c r="AK36" i="14" s="1"/>
  <c r="AD36" i="14"/>
  <c r="AJ36" i="14" s="1"/>
  <c r="AC36" i="14"/>
  <c r="AI36" i="14" s="1"/>
  <c r="AB36" i="14"/>
  <c r="AH36" i="14" s="1"/>
  <c r="AG34" i="14"/>
  <c r="AF34" i="14"/>
  <c r="AL34" i="14" s="1"/>
  <c r="AE34" i="14"/>
  <c r="AK34" i="14" s="1"/>
  <c r="AD34" i="14"/>
  <c r="AJ34" i="14" s="1"/>
  <c r="AC34" i="14"/>
  <c r="AI34" i="14" s="1"/>
  <c r="AB34" i="14"/>
  <c r="AH34" i="14" s="1"/>
  <c r="BA32" i="14"/>
  <c r="AZ32" i="14"/>
  <c r="AY32" i="14"/>
  <c r="AX32" i="14"/>
  <c r="AW32" i="14"/>
  <c r="AV32" i="14"/>
  <c r="AU32" i="14"/>
  <c r="AT32" i="14"/>
  <c r="AS32" i="14"/>
  <c r="AR32" i="14"/>
  <c r="AQ32" i="14"/>
  <c r="AG32" i="14"/>
  <c r="AF32" i="14"/>
  <c r="AL32" i="14" s="1"/>
  <c r="AE32" i="14"/>
  <c r="AK32" i="14" s="1"/>
  <c r="AD32" i="14"/>
  <c r="AJ32" i="14" s="1"/>
  <c r="AC32" i="14"/>
  <c r="AI32" i="14" s="1"/>
  <c r="AB32" i="14"/>
  <c r="AH32" i="14" s="1"/>
  <c r="BA31" i="14"/>
  <c r="AZ31" i="14"/>
  <c r="AY31" i="14"/>
  <c r="AX31" i="14"/>
  <c r="AW31" i="14"/>
  <c r="AV31" i="14"/>
  <c r="AU31" i="14"/>
  <c r="AT31" i="14"/>
  <c r="AS31" i="14"/>
  <c r="AR31" i="14"/>
  <c r="AQ31" i="14"/>
  <c r="AG31" i="14"/>
  <c r="AF31" i="14"/>
  <c r="AL31" i="14" s="1"/>
  <c r="AE31" i="14"/>
  <c r="AK31" i="14" s="1"/>
  <c r="AD31" i="14"/>
  <c r="AJ31" i="14" s="1"/>
  <c r="AC31" i="14"/>
  <c r="AI31" i="14" s="1"/>
  <c r="AB31" i="14"/>
  <c r="AG30" i="14"/>
  <c r="AF30" i="14"/>
  <c r="AE30" i="14"/>
  <c r="AD30" i="14"/>
  <c r="AC30" i="14"/>
  <c r="AB30" i="14"/>
  <c r="AB52" i="14" s="1"/>
  <c r="AO29" i="14"/>
  <c r="Z23" i="14"/>
  <c r="AG19" i="14"/>
  <c r="AF19" i="14"/>
  <c r="AL19" i="14" s="1"/>
  <c r="AE19" i="14"/>
  <c r="AK19" i="14" s="1"/>
  <c r="AD19" i="14"/>
  <c r="AJ19" i="14" s="1"/>
  <c r="AC19" i="14"/>
  <c r="AI19" i="14" s="1"/>
  <c r="AB19" i="14"/>
  <c r="AH19" i="14" s="1"/>
  <c r="BA18" i="14"/>
  <c r="AZ18" i="14"/>
  <c r="AY18" i="14"/>
  <c r="AX18" i="14"/>
  <c r="AW18" i="14"/>
  <c r="AV18" i="14"/>
  <c r="AU18" i="14"/>
  <c r="AT18" i="14"/>
  <c r="AS18" i="14"/>
  <c r="AR18" i="14"/>
  <c r="AQ18" i="14"/>
  <c r="AG18" i="14"/>
  <c r="AF18" i="14"/>
  <c r="AL18" i="14" s="1"/>
  <c r="AE18" i="14"/>
  <c r="AK18" i="14" s="1"/>
  <c r="AD18" i="14"/>
  <c r="AJ18" i="14" s="1"/>
  <c r="AC18" i="14"/>
  <c r="AI18" i="14" s="1"/>
  <c r="AB18" i="14"/>
  <c r="AH18" i="14" s="1"/>
  <c r="BA17" i="14"/>
  <c r="AZ17" i="14"/>
  <c r="AY17" i="14"/>
  <c r="AX17" i="14"/>
  <c r="AW17" i="14"/>
  <c r="AV17" i="14"/>
  <c r="AV36" i="14" s="1"/>
  <c r="AU17" i="14"/>
  <c r="AT17" i="14"/>
  <c r="AS17" i="14"/>
  <c r="AR17" i="14"/>
  <c r="AQ17" i="14"/>
  <c r="AG17" i="14"/>
  <c r="AF17" i="14"/>
  <c r="AL17" i="14" s="1"/>
  <c r="AE17" i="14"/>
  <c r="AK17" i="14" s="1"/>
  <c r="AD17" i="14"/>
  <c r="AJ17" i="14" s="1"/>
  <c r="AC17" i="14"/>
  <c r="AI17" i="14" s="1"/>
  <c r="AB17" i="14"/>
  <c r="AH17" i="14" s="1"/>
  <c r="AG16" i="14"/>
  <c r="AF16" i="14"/>
  <c r="AL16" i="14" s="1"/>
  <c r="AE16" i="14"/>
  <c r="AK16" i="14" s="1"/>
  <c r="AD16" i="14"/>
  <c r="AJ16" i="14" s="1"/>
  <c r="AC16" i="14"/>
  <c r="AI16" i="14" s="1"/>
  <c r="AB16" i="14"/>
  <c r="AH16" i="14" s="1"/>
  <c r="AG15" i="14"/>
  <c r="AF15" i="14"/>
  <c r="AL15" i="14" s="1"/>
  <c r="AE15" i="14"/>
  <c r="AK15" i="14" s="1"/>
  <c r="AD15" i="14"/>
  <c r="AJ15" i="14" s="1"/>
  <c r="AC15" i="14"/>
  <c r="AI15" i="14" s="1"/>
  <c r="AB15" i="14"/>
  <c r="AH15" i="14" s="1"/>
  <c r="AG13" i="14"/>
  <c r="AF13" i="14"/>
  <c r="AL13" i="14" s="1"/>
  <c r="AE13" i="14"/>
  <c r="AK13" i="14" s="1"/>
  <c r="AD13" i="14"/>
  <c r="AJ13" i="14" s="1"/>
  <c r="AC13" i="14"/>
  <c r="AI13" i="14" s="1"/>
  <c r="AB13" i="14"/>
  <c r="AH13" i="14" s="1"/>
  <c r="AG12" i="14"/>
  <c r="AF12" i="14"/>
  <c r="AL12" i="14" s="1"/>
  <c r="AE12" i="14"/>
  <c r="AK12" i="14" s="1"/>
  <c r="AD12" i="14"/>
  <c r="AJ12" i="14" s="1"/>
  <c r="AC12" i="14"/>
  <c r="AI12" i="14" s="1"/>
  <c r="AB12" i="14"/>
  <c r="AH12" i="14" s="1"/>
  <c r="AO10" i="14"/>
  <c r="AJ10" i="14"/>
  <c r="AG10" i="14"/>
  <c r="AF10" i="14"/>
  <c r="AL10" i="14" s="1"/>
  <c r="AE10" i="14"/>
  <c r="AK10" i="14" s="1"/>
  <c r="AD10" i="14"/>
  <c r="AC10" i="14"/>
  <c r="AI10" i="14" s="1"/>
  <c r="AB10" i="14"/>
  <c r="AH10" i="14" s="1"/>
  <c r="AL9" i="14"/>
  <c r="AK9" i="14"/>
  <c r="AG9" i="14"/>
  <c r="AF9" i="14"/>
  <c r="AE9" i="14"/>
  <c r="AD9" i="14"/>
  <c r="AJ9" i="14" s="1"/>
  <c r="AC9" i="14"/>
  <c r="AI9" i="14" s="1"/>
  <c r="AB9" i="14"/>
  <c r="AH9" i="14" s="1"/>
  <c r="AG8" i="14"/>
  <c r="AF8" i="14"/>
  <c r="AL8" i="14" s="1"/>
  <c r="AE8" i="14"/>
  <c r="AK8" i="14" s="1"/>
  <c r="AD8" i="14"/>
  <c r="AJ8" i="14" s="1"/>
  <c r="AC8" i="14"/>
  <c r="AI8" i="14" s="1"/>
  <c r="AB8" i="14"/>
  <c r="AH8" i="14" s="1"/>
  <c r="AG7" i="14"/>
  <c r="AF7" i="14"/>
  <c r="AL7" i="14" s="1"/>
  <c r="AE7" i="14"/>
  <c r="AK7" i="14" s="1"/>
  <c r="AD7" i="14"/>
  <c r="AJ7" i="14" s="1"/>
  <c r="AC7" i="14"/>
  <c r="AI7" i="14" s="1"/>
  <c r="AB7" i="14"/>
  <c r="AH7" i="14" s="1"/>
  <c r="AG6" i="14"/>
  <c r="AF6" i="14"/>
  <c r="AL6" i="14" s="1"/>
  <c r="AE6" i="14"/>
  <c r="AK6" i="14" s="1"/>
  <c r="AD6" i="14"/>
  <c r="AJ6" i="14" s="1"/>
  <c r="AC6" i="14"/>
  <c r="AI6" i="14" s="1"/>
  <c r="AB6" i="14"/>
  <c r="AH6" i="14" s="1"/>
  <c r="AJ5" i="14"/>
  <c r="AG5" i="14"/>
  <c r="AF5" i="14"/>
  <c r="AL5" i="14" s="1"/>
  <c r="AE5" i="14"/>
  <c r="AK5" i="14" s="1"/>
  <c r="AD5" i="14"/>
  <c r="AC5" i="14"/>
  <c r="AI5" i="14" s="1"/>
  <c r="AB5" i="14"/>
  <c r="AH5" i="14" s="1"/>
  <c r="AG4" i="14"/>
  <c r="AF4" i="14"/>
  <c r="AL4" i="14" s="1"/>
  <c r="AE4" i="14"/>
  <c r="AD4" i="14"/>
  <c r="AC4" i="14"/>
  <c r="AI4" i="14" s="1"/>
  <c r="AB4" i="14"/>
  <c r="AH4" i="14" s="1"/>
  <c r="S70" i="12"/>
  <c r="S91" i="12" s="1"/>
  <c r="R70" i="12"/>
  <c r="Q70" i="12"/>
  <c r="Q71" i="12" s="1"/>
  <c r="P70" i="12"/>
  <c r="P71" i="12" s="1"/>
  <c r="O70" i="12"/>
  <c r="O71" i="12" s="1"/>
  <c r="N70" i="12"/>
  <c r="N71" i="12" s="1"/>
  <c r="M70" i="12"/>
  <c r="M71" i="12" s="1"/>
  <c r="L70" i="12"/>
  <c r="K70" i="12"/>
  <c r="K71" i="12" s="1"/>
  <c r="J70" i="12"/>
  <c r="J71" i="12" s="1"/>
  <c r="I70" i="12"/>
  <c r="I71" i="12" s="1"/>
  <c r="H70" i="12"/>
  <c r="H71" i="12" s="1"/>
  <c r="G70" i="12"/>
  <c r="F70" i="12"/>
  <c r="F71" i="12" s="1"/>
  <c r="E70" i="12"/>
  <c r="E71" i="12" s="1"/>
  <c r="D70" i="12"/>
  <c r="C70" i="12"/>
  <c r="C71" i="12" s="1"/>
  <c r="S63" i="12"/>
  <c r="S62" i="12"/>
  <c r="R62" i="12"/>
  <c r="R63" i="12" s="1"/>
  <c r="Q62" i="12"/>
  <c r="P62" i="12"/>
  <c r="O62" i="12"/>
  <c r="N62" i="12"/>
  <c r="N63" i="12" s="1"/>
  <c r="M62" i="12"/>
  <c r="M63" i="12" s="1"/>
  <c r="L62" i="12"/>
  <c r="L63" i="12" s="1"/>
  <c r="K62" i="12"/>
  <c r="J62" i="12"/>
  <c r="I62" i="12"/>
  <c r="H62" i="12"/>
  <c r="G62" i="12"/>
  <c r="F62" i="12"/>
  <c r="F63" i="12" s="1"/>
  <c r="E62" i="12"/>
  <c r="E63" i="12" s="1"/>
  <c r="D62" i="12"/>
  <c r="D63" i="12" s="1"/>
  <c r="C62" i="12"/>
  <c r="J54" i="12"/>
  <c r="S53" i="12"/>
  <c r="S54" i="12" s="1"/>
  <c r="R53" i="12"/>
  <c r="R54" i="12" s="1"/>
  <c r="Q53" i="12"/>
  <c r="P53" i="12"/>
  <c r="O53" i="12"/>
  <c r="O54" i="12" s="1"/>
  <c r="N53" i="12"/>
  <c r="N54" i="12" s="1"/>
  <c r="M53" i="12"/>
  <c r="L53" i="12"/>
  <c r="L54" i="12" s="1"/>
  <c r="K53" i="12"/>
  <c r="K54" i="12" s="1"/>
  <c r="J53" i="12"/>
  <c r="I53" i="12"/>
  <c r="H53" i="12"/>
  <c r="G53" i="12"/>
  <c r="G54" i="12" s="1"/>
  <c r="F53" i="12"/>
  <c r="F54" i="12" s="1"/>
  <c r="E53" i="12"/>
  <c r="E54" i="12" s="1"/>
  <c r="D53" i="12"/>
  <c r="D54" i="12" s="1"/>
  <c r="C53" i="12"/>
  <c r="C54" i="12" s="1"/>
  <c r="L29" i="12"/>
  <c r="S28" i="12"/>
  <c r="S29" i="12" s="1"/>
  <c r="R28" i="12"/>
  <c r="R29" i="12" s="1"/>
  <c r="Q28" i="12"/>
  <c r="Q29" i="12" s="1"/>
  <c r="P28" i="12"/>
  <c r="P29" i="12" s="1"/>
  <c r="O28" i="12"/>
  <c r="O29" i="12" s="1"/>
  <c r="N28" i="12"/>
  <c r="N29" i="12" s="1"/>
  <c r="M28" i="12"/>
  <c r="M29" i="12" s="1"/>
  <c r="L28" i="12"/>
  <c r="K28" i="12"/>
  <c r="K29" i="12" s="1"/>
  <c r="J28" i="12"/>
  <c r="J29" i="12" s="1"/>
  <c r="I28" i="12"/>
  <c r="I29" i="12" s="1"/>
  <c r="H28" i="12"/>
  <c r="H29" i="12" s="1"/>
  <c r="G28" i="12"/>
  <c r="G29" i="12" s="1"/>
  <c r="F28" i="12"/>
  <c r="F29" i="12" s="1"/>
  <c r="E28" i="12"/>
  <c r="E29" i="12" s="1"/>
  <c r="D28" i="12"/>
  <c r="D29" i="12" s="1"/>
  <c r="C28" i="12"/>
  <c r="C29" i="12" s="1"/>
  <c r="Q21" i="12"/>
  <c r="S20" i="12"/>
  <c r="S21" i="12" s="1"/>
  <c r="R20" i="12"/>
  <c r="R21" i="12" s="1"/>
  <c r="Q20" i="12"/>
  <c r="P20" i="12"/>
  <c r="P21" i="12" s="1"/>
  <c r="O20" i="12"/>
  <c r="O21" i="12" s="1"/>
  <c r="N20" i="12"/>
  <c r="N21" i="12" s="1"/>
  <c r="M20" i="12"/>
  <c r="M21" i="12" s="1"/>
  <c r="L20" i="12"/>
  <c r="L21" i="12" s="1"/>
  <c r="K20" i="12"/>
  <c r="K21" i="12" s="1"/>
  <c r="J20" i="12"/>
  <c r="J21" i="12" s="1"/>
  <c r="I20" i="12"/>
  <c r="I21" i="12" s="1"/>
  <c r="H20" i="12"/>
  <c r="H21" i="12" s="1"/>
  <c r="G20" i="12"/>
  <c r="G21" i="12" s="1"/>
  <c r="F20" i="12"/>
  <c r="F21" i="12" s="1"/>
  <c r="E20" i="12"/>
  <c r="E21" i="12" s="1"/>
  <c r="D20" i="12"/>
  <c r="D21" i="12" s="1"/>
  <c r="C20" i="12"/>
  <c r="C21" i="12" s="1"/>
  <c r="H12" i="12"/>
  <c r="S11" i="12"/>
  <c r="S89" i="12" s="1"/>
  <c r="R11" i="12"/>
  <c r="Q11" i="12"/>
  <c r="Q12" i="12" s="1"/>
  <c r="P11" i="12"/>
  <c r="P12" i="12" s="1"/>
  <c r="O11" i="12"/>
  <c r="O12" i="12" s="1"/>
  <c r="N11" i="12"/>
  <c r="N12" i="12" s="1"/>
  <c r="M11" i="12"/>
  <c r="M12" i="12" s="1"/>
  <c r="L11" i="12"/>
  <c r="L12" i="12" s="1"/>
  <c r="K11" i="12"/>
  <c r="K12" i="12" s="1"/>
  <c r="J11" i="12"/>
  <c r="J12" i="12" s="1"/>
  <c r="I11" i="12"/>
  <c r="I12" i="12" s="1"/>
  <c r="H11" i="12"/>
  <c r="G11" i="12"/>
  <c r="G12" i="12" s="1"/>
  <c r="F11" i="12"/>
  <c r="F12" i="12" s="1"/>
  <c r="E11" i="12"/>
  <c r="E12" i="12" s="1"/>
  <c r="D11" i="12"/>
  <c r="D12" i="12" s="1"/>
  <c r="C11" i="12"/>
  <c r="C12" i="12" s="1"/>
  <c r="N66" i="11"/>
  <c r="T64" i="11"/>
  <c r="K62" i="11"/>
  <c r="C62" i="11"/>
  <c r="J61" i="11"/>
  <c r="J65" i="11" s="1"/>
  <c r="Q60" i="11"/>
  <c r="I60" i="11"/>
  <c r="I64" i="11" s="1"/>
  <c r="T57" i="11"/>
  <c r="L57" i="11"/>
  <c r="D57" i="11"/>
  <c r="U56" i="11"/>
  <c r="U66" i="11" s="1"/>
  <c r="T56" i="11"/>
  <c r="T66" i="11" s="1"/>
  <c r="S56" i="11"/>
  <c r="S57" i="11" s="1"/>
  <c r="R56" i="11"/>
  <c r="R57" i="11" s="1"/>
  <c r="Q56" i="11"/>
  <c r="Q62" i="11" s="1"/>
  <c r="P56" i="11"/>
  <c r="P62" i="11" s="1"/>
  <c r="O56" i="11"/>
  <c r="O62" i="11" s="1"/>
  <c r="N56" i="11"/>
  <c r="N62" i="11" s="1"/>
  <c r="M56" i="11"/>
  <c r="L56" i="11"/>
  <c r="L66" i="11" s="1"/>
  <c r="K56" i="11"/>
  <c r="K57" i="11" s="1"/>
  <c r="J56" i="11"/>
  <c r="J62" i="11" s="1"/>
  <c r="I56" i="11"/>
  <c r="I62" i="11" s="1"/>
  <c r="H56" i="11"/>
  <c r="H62" i="11" s="1"/>
  <c r="G56" i="11"/>
  <c r="F56" i="11"/>
  <c r="E56" i="11"/>
  <c r="E66" i="11" s="1"/>
  <c r="D56" i="11"/>
  <c r="D66" i="11" s="1"/>
  <c r="C56" i="11"/>
  <c r="C57" i="11" s="1"/>
  <c r="R49" i="11"/>
  <c r="J49" i="11"/>
  <c r="U48" i="11"/>
  <c r="U49" i="11" s="1"/>
  <c r="T48" i="11"/>
  <c r="T49" i="11" s="1"/>
  <c r="S48" i="11"/>
  <c r="S49" i="11" s="1"/>
  <c r="R48" i="11"/>
  <c r="Q48" i="11"/>
  <c r="Q61" i="11" s="1"/>
  <c r="P48" i="11"/>
  <c r="P61" i="11" s="1"/>
  <c r="P65" i="11" s="1"/>
  <c r="O48" i="11"/>
  <c r="O61" i="11" s="1"/>
  <c r="N48" i="11"/>
  <c r="N61" i="11" s="1"/>
  <c r="N65" i="11" s="1"/>
  <c r="M48" i="11"/>
  <c r="M61" i="11" s="1"/>
  <c r="L48" i="11"/>
  <c r="L61" i="11" s="1"/>
  <c r="L65" i="11" s="1"/>
  <c r="K48" i="11"/>
  <c r="K61" i="11" s="1"/>
  <c r="K65" i="11" s="1"/>
  <c r="J48" i="11"/>
  <c r="I48" i="11"/>
  <c r="I61" i="11" s="1"/>
  <c r="I65" i="11" s="1"/>
  <c r="H48" i="11"/>
  <c r="H61" i="11" s="1"/>
  <c r="H65" i="11" s="1"/>
  <c r="G48" i="11"/>
  <c r="F48" i="11"/>
  <c r="E48" i="11"/>
  <c r="E61" i="11" s="1"/>
  <c r="E65" i="11" s="1"/>
  <c r="D48" i="11"/>
  <c r="D61" i="11" s="1"/>
  <c r="D65" i="11" s="1"/>
  <c r="C48" i="11"/>
  <c r="C61" i="11" s="1"/>
  <c r="C65" i="11" s="1"/>
  <c r="P40" i="11"/>
  <c r="H40" i="11"/>
  <c r="U39" i="11"/>
  <c r="U40" i="11" s="1"/>
  <c r="T39" i="11"/>
  <c r="T40" i="11" s="1"/>
  <c r="S39" i="11"/>
  <c r="S40" i="11" s="1"/>
  <c r="R39" i="11"/>
  <c r="R40" i="11" s="1"/>
  <c r="Q39" i="11"/>
  <c r="Q40" i="11" s="1"/>
  <c r="P39" i="11"/>
  <c r="P60" i="11" s="1"/>
  <c r="P64" i="11" s="1"/>
  <c r="O39" i="11"/>
  <c r="O40" i="11" s="1"/>
  <c r="N39" i="11"/>
  <c r="N40" i="11" s="1"/>
  <c r="M39" i="11"/>
  <c r="M40" i="11" s="1"/>
  <c r="L39" i="11"/>
  <c r="L40" i="11" s="1"/>
  <c r="K39" i="11"/>
  <c r="K40" i="11" s="1"/>
  <c r="J39" i="11"/>
  <c r="J40" i="11" s="1"/>
  <c r="I39" i="11"/>
  <c r="I40" i="11" s="1"/>
  <c r="H39" i="11"/>
  <c r="H60" i="11" s="1"/>
  <c r="H64" i="11" s="1"/>
  <c r="G39" i="11"/>
  <c r="G40" i="11" s="1"/>
  <c r="F39" i="11"/>
  <c r="F40" i="11" s="1"/>
  <c r="E39" i="11"/>
  <c r="E40" i="11" s="1"/>
  <c r="D39" i="11"/>
  <c r="D40" i="11" s="1"/>
  <c r="C39" i="11"/>
  <c r="C40" i="11" s="1"/>
  <c r="N27" i="11"/>
  <c r="F27" i="11"/>
  <c r="U26" i="11"/>
  <c r="U27" i="11" s="1"/>
  <c r="T26" i="11"/>
  <c r="T27" i="11" s="1"/>
  <c r="S26" i="11"/>
  <c r="S27" i="11" s="1"/>
  <c r="R26" i="11"/>
  <c r="R27" i="11" s="1"/>
  <c r="Q26" i="11"/>
  <c r="Q27" i="11" s="1"/>
  <c r="P26" i="11"/>
  <c r="P27" i="11" s="1"/>
  <c r="O26" i="11"/>
  <c r="O27" i="11" s="1"/>
  <c r="N26" i="11"/>
  <c r="M26" i="11"/>
  <c r="M27" i="11" s="1"/>
  <c r="L26" i="11"/>
  <c r="L27" i="11" s="1"/>
  <c r="K26" i="11"/>
  <c r="K27" i="11" s="1"/>
  <c r="J26" i="11"/>
  <c r="J27" i="11" s="1"/>
  <c r="I26" i="11"/>
  <c r="I27" i="11" s="1"/>
  <c r="H26" i="11"/>
  <c r="H27" i="11" s="1"/>
  <c r="G26" i="11"/>
  <c r="G27" i="11" s="1"/>
  <c r="F26" i="11"/>
  <c r="E26" i="11"/>
  <c r="E27" i="11" s="1"/>
  <c r="D26" i="11"/>
  <c r="D27" i="11" s="1"/>
  <c r="C26" i="11"/>
  <c r="C27" i="11" s="1"/>
  <c r="T20" i="11"/>
  <c r="L20" i="11"/>
  <c r="D20" i="11"/>
  <c r="U19" i="11"/>
  <c r="U65" i="11" s="1"/>
  <c r="T19" i="11"/>
  <c r="T65" i="11" s="1"/>
  <c r="S19" i="11"/>
  <c r="S20" i="11" s="1"/>
  <c r="R19" i="11"/>
  <c r="R20" i="11" s="1"/>
  <c r="Q19" i="11"/>
  <c r="Q20" i="11" s="1"/>
  <c r="P19" i="11"/>
  <c r="P20" i="11" s="1"/>
  <c r="O19" i="11"/>
  <c r="O20" i="11" s="1"/>
  <c r="N19" i="11"/>
  <c r="N20" i="11" s="1"/>
  <c r="M19" i="11"/>
  <c r="M20" i="11" s="1"/>
  <c r="L19" i="11"/>
  <c r="K19" i="11"/>
  <c r="K20" i="11" s="1"/>
  <c r="J19" i="11"/>
  <c r="J20" i="11" s="1"/>
  <c r="I19" i="11"/>
  <c r="I20" i="11" s="1"/>
  <c r="H19" i="11"/>
  <c r="H20" i="11" s="1"/>
  <c r="G19" i="11"/>
  <c r="G20" i="11" s="1"/>
  <c r="F19" i="11"/>
  <c r="F20" i="11" s="1"/>
  <c r="E19" i="11"/>
  <c r="E20" i="11" s="1"/>
  <c r="D19" i="11"/>
  <c r="C19" i="11"/>
  <c r="C20" i="11" s="1"/>
  <c r="R12" i="11"/>
  <c r="J12" i="11"/>
  <c r="U11" i="11"/>
  <c r="U12" i="11" s="1"/>
  <c r="T11" i="11"/>
  <c r="T12" i="11" s="1"/>
  <c r="S11" i="11"/>
  <c r="S64" i="11" s="1"/>
  <c r="R11" i="11"/>
  <c r="Q11" i="11"/>
  <c r="Q12" i="11" s="1"/>
  <c r="P11" i="11"/>
  <c r="P12" i="11" s="1"/>
  <c r="O11" i="11"/>
  <c r="O12" i="11" s="1"/>
  <c r="N11" i="11"/>
  <c r="N12" i="11" s="1"/>
  <c r="M11" i="11"/>
  <c r="M12" i="11" s="1"/>
  <c r="L11" i="11"/>
  <c r="L12" i="11" s="1"/>
  <c r="K11" i="11"/>
  <c r="K12" i="11" s="1"/>
  <c r="J11" i="11"/>
  <c r="I11" i="11"/>
  <c r="I12" i="11" s="1"/>
  <c r="H11" i="11"/>
  <c r="H12" i="11" s="1"/>
  <c r="G11" i="11"/>
  <c r="G12" i="11" s="1"/>
  <c r="F11" i="11"/>
  <c r="F12" i="11" s="1"/>
  <c r="E11" i="11"/>
  <c r="E12" i="11" s="1"/>
  <c r="D11" i="11"/>
  <c r="D12" i="11" s="1"/>
  <c r="C11" i="11"/>
  <c r="C12" i="11" s="1"/>
  <c r="L33" i="10"/>
  <c r="N33" i="10" s="1"/>
  <c r="L32" i="10"/>
  <c r="N32" i="10" s="1"/>
  <c r="L31" i="10"/>
  <c r="M31" i="10" s="1"/>
  <c r="L30" i="10"/>
  <c r="N30" i="10" s="1"/>
  <c r="L29" i="10"/>
  <c r="N29" i="10" s="1"/>
  <c r="L28" i="10"/>
  <c r="M28" i="10" s="1"/>
  <c r="L27" i="10"/>
  <c r="M27" i="10" s="1"/>
  <c r="L26" i="10"/>
  <c r="M26" i="10" s="1"/>
  <c r="L25" i="10"/>
  <c r="M25" i="10" s="1"/>
  <c r="L24" i="10"/>
  <c r="M24" i="10" s="1"/>
  <c r="L23" i="10"/>
  <c r="M23" i="10" s="1"/>
  <c r="L22" i="10"/>
  <c r="M22" i="10" s="1"/>
  <c r="V18" i="10"/>
  <c r="T18" i="10"/>
  <c r="S18" i="10"/>
  <c r="R18" i="10"/>
  <c r="Q18" i="10"/>
  <c r="P18" i="10"/>
  <c r="O18" i="10"/>
  <c r="M18" i="10"/>
  <c r="L18" i="10"/>
  <c r="K18" i="10"/>
  <c r="H18" i="10"/>
  <c r="G18" i="10"/>
  <c r="E18" i="10"/>
  <c r="D18" i="10"/>
  <c r="C18" i="10"/>
  <c r="V13" i="10"/>
  <c r="T13" i="10"/>
  <c r="S13" i="10"/>
  <c r="R13" i="10"/>
  <c r="Q13" i="10"/>
  <c r="P13" i="10"/>
  <c r="O13" i="10"/>
  <c r="M13" i="10"/>
  <c r="L13" i="10"/>
  <c r="K13" i="10"/>
  <c r="H13" i="10"/>
  <c r="G13" i="10"/>
  <c r="E13" i="10"/>
  <c r="D13" i="10"/>
  <c r="C13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B5" i="10"/>
  <c r="C19" i="9"/>
  <c r="E19" i="9"/>
  <c r="F19" i="9"/>
  <c r="H19" i="9"/>
  <c r="J19" i="9"/>
  <c r="K19" i="9"/>
  <c r="M19" i="9"/>
  <c r="N19" i="9"/>
  <c r="Q19" i="9"/>
  <c r="R19" i="9"/>
  <c r="R20" i="9" s="1"/>
  <c r="C20" i="9"/>
  <c r="E20" i="9"/>
  <c r="F20" i="9"/>
  <c r="H20" i="9"/>
  <c r="J20" i="9"/>
  <c r="K20" i="9"/>
  <c r="M20" i="9"/>
  <c r="N20" i="9"/>
  <c r="Q20" i="9"/>
  <c r="C21" i="9"/>
  <c r="E21" i="9"/>
  <c r="F21" i="9"/>
  <c r="H21" i="9"/>
  <c r="J21" i="9"/>
  <c r="K21" i="9"/>
  <c r="M21" i="9"/>
  <c r="N21" i="9"/>
  <c r="Q21" i="9"/>
  <c r="R21" i="9"/>
  <c r="C22" i="9"/>
  <c r="E22" i="9"/>
  <c r="F22" i="9"/>
  <c r="H22" i="9"/>
  <c r="J22" i="9"/>
  <c r="K22" i="9"/>
  <c r="M22" i="9"/>
  <c r="N22" i="9"/>
  <c r="Q22" i="9"/>
  <c r="R22" i="9"/>
  <c r="C23" i="9"/>
  <c r="E23" i="9"/>
  <c r="F23" i="9"/>
  <c r="H23" i="9"/>
  <c r="J23" i="9"/>
  <c r="K23" i="9"/>
  <c r="M23" i="9"/>
  <c r="N23" i="9"/>
  <c r="Q23" i="9"/>
  <c r="R23" i="9"/>
  <c r="B23" i="9"/>
  <c r="B21" i="9"/>
  <c r="B22" i="9" s="1"/>
  <c r="B20" i="9"/>
  <c r="B19" i="9"/>
  <c r="R24" i="9"/>
  <c r="Q24" i="9"/>
  <c r="P24" i="9"/>
  <c r="O24" i="9"/>
  <c r="N24" i="9"/>
  <c r="M24" i="9"/>
  <c r="K24" i="9"/>
  <c r="J24" i="9"/>
  <c r="H24" i="9"/>
  <c r="F24" i="9"/>
  <c r="E24" i="9"/>
  <c r="D24" i="9"/>
  <c r="C24" i="9"/>
  <c r="B24" i="9"/>
  <c r="B23" i="8"/>
  <c r="F22" i="8"/>
  <c r="G22" i="8"/>
  <c r="H22" i="8"/>
  <c r="R22" i="8"/>
  <c r="S22" i="8"/>
  <c r="B22" i="8"/>
  <c r="C21" i="8"/>
  <c r="C22" i="8" s="1"/>
  <c r="D21" i="8"/>
  <c r="D22" i="8" s="1"/>
  <c r="E21" i="8"/>
  <c r="E22" i="8" s="1"/>
  <c r="F21" i="8"/>
  <c r="G21" i="8"/>
  <c r="H21" i="8"/>
  <c r="I21" i="8"/>
  <c r="I22" i="8" s="1"/>
  <c r="J21" i="8"/>
  <c r="J22" i="8" s="1"/>
  <c r="K21" i="8"/>
  <c r="K22" i="8" s="1"/>
  <c r="M21" i="8"/>
  <c r="M22" i="8" s="1"/>
  <c r="O21" i="8"/>
  <c r="O22" i="8" s="1"/>
  <c r="R21" i="8"/>
  <c r="S21" i="8"/>
  <c r="T21" i="8"/>
  <c r="T22" i="8" s="1"/>
  <c r="B21" i="8"/>
  <c r="C20" i="8"/>
  <c r="I20" i="8"/>
  <c r="J20" i="8"/>
  <c r="K20" i="8"/>
  <c r="B20" i="8"/>
  <c r="C19" i="8"/>
  <c r="D19" i="8"/>
  <c r="D20" i="8" s="1"/>
  <c r="E19" i="8"/>
  <c r="E20" i="8" s="1"/>
  <c r="F19" i="8"/>
  <c r="F20" i="8" s="1"/>
  <c r="G19" i="8"/>
  <c r="G20" i="8" s="1"/>
  <c r="H19" i="8"/>
  <c r="H20" i="8" s="1"/>
  <c r="I19" i="8"/>
  <c r="J19" i="8"/>
  <c r="K19" i="8"/>
  <c r="M19" i="8"/>
  <c r="M20" i="8" s="1"/>
  <c r="O19" i="8"/>
  <c r="O20" i="8" s="1"/>
  <c r="R19" i="8"/>
  <c r="R20" i="8" s="1"/>
  <c r="S19" i="8"/>
  <c r="S20" i="8" s="1"/>
  <c r="T19" i="8"/>
  <c r="T20" i="8" s="1"/>
  <c r="B19" i="8"/>
  <c r="T24" i="8"/>
  <c r="S24" i="8"/>
  <c r="R24" i="8"/>
  <c r="O24" i="8"/>
  <c r="M24" i="8"/>
  <c r="K24" i="8"/>
  <c r="J24" i="8"/>
  <c r="I24" i="8"/>
  <c r="H24" i="8"/>
  <c r="G24" i="8"/>
  <c r="F24" i="8"/>
  <c r="E24" i="8"/>
  <c r="D24" i="8"/>
  <c r="C24" i="8"/>
  <c r="B24" i="8"/>
  <c r="T23" i="8"/>
  <c r="S23" i="8"/>
  <c r="R23" i="8"/>
  <c r="O23" i="8"/>
  <c r="M23" i="8"/>
  <c r="K23" i="8"/>
  <c r="J23" i="8"/>
  <c r="I23" i="8"/>
  <c r="H23" i="8"/>
  <c r="G23" i="8"/>
  <c r="F23" i="8"/>
  <c r="E23" i="8"/>
  <c r="D23" i="8"/>
  <c r="C23" i="8"/>
  <c r="AD52" i="14" l="1"/>
  <c r="AE52" i="14"/>
  <c r="AF51" i="14"/>
  <c r="AW36" i="14"/>
  <c r="AD26" i="14"/>
  <c r="AG51" i="14"/>
  <c r="AX36" i="14"/>
  <c r="AK30" i="14"/>
  <c r="AK51" i="14" s="1"/>
  <c r="AB51" i="14"/>
  <c r="AE25" i="14"/>
  <c r="AU36" i="14"/>
  <c r="AC52" i="14"/>
  <c r="AF26" i="14"/>
  <c r="AQ36" i="14"/>
  <c r="AY36" i="14"/>
  <c r="AG25" i="14"/>
  <c r="AE51" i="14"/>
  <c r="AR36" i="14"/>
  <c r="AZ36" i="14"/>
  <c r="AJ4" i="14"/>
  <c r="AJ26" i="14" s="1"/>
  <c r="AG26" i="14"/>
  <c r="AS36" i="14"/>
  <c r="BA36" i="14"/>
  <c r="AK4" i="14"/>
  <c r="AK26" i="14" s="1"/>
  <c r="AT36" i="14"/>
  <c r="AE26" i="14"/>
  <c r="AH31" i="14"/>
  <c r="AG52" i="14"/>
  <c r="AL30" i="14"/>
  <c r="AL51" i="14" s="1"/>
  <c r="AF56" i="15"/>
  <c r="AG56" i="15"/>
  <c r="AC56" i="15"/>
  <c r="AI28" i="15"/>
  <c r="AB55" i="15"/>
  <c r="AC27" i="15"/>
  <c r="AD56" i="15"/>
  <c r="AD27" i="15"/>
  <c r="AE56" i="15"/>
  <c r="AJ55" i="15"/>
  <c r="AE28" i="15"/>
  <c r="AF28" i="15"/>
  <c r="AG28" i="15"/>
  <c r="AH32" i="15"/>
  <c r="AH56" i="15" s="1"/>
  <c r="AJ27" i="15"/>
  <c r="AH28" i="15"/>
  <c r="AH27" i="15"/>
  <c r="AL27" i="15"/>
  <c r="AJ28" i="15"/>
  <c r="AF27" i="15"/>
  <c r="AC28" i="15"/>
  <c r="AD55" i="15"/>
  <c r="AE27" i="15"/>
  <c r="AK4" i="15"/>
  <c r="AG27" i="15"/>
  <c r="AD28" i="15"/>
  <c r="AL28" i="15"/>
  <c r="AI32" i="15"/>
  <c r="AE55" i="15"/>
  <c r="AB56" i="15"/>
  <c r="AJ56" i="15"/>
  <c r="AF55" i="15"/>
  <c r="AI27" i="15"/>
  <c r="AK32" i="15"/>
  <c r="AG55" i="15"/>
  <c r="AB28" i="15"/>
  <c r="AB27" i="15"/>
  <c r="AB59" i="15" s="1"/>
  <c r="AL32" i="15"/>
  <c r="AC55" i="15"/>
  <c r="AH26" i="14"/>
  <c r="AH25" i="14"/>
  <c r="AL26" i="14"/>
  <c r="AK52" i="14"/>
  <c r="AI25" i="14"/>
  <c r="AI26" i="14"/>
  <c r="AJ25" i="14"/>
  <c r="AC25" i="14"/>
  <c r="AF52" i="14"/>
  <c r="AD25" i="14"/>
  <c r="AL25" i="14"/>
  <c r="AB26" i="14"/>
  <c r="AC51" i="14"/>
  <c r="AB25" i="14"/>
  <c r="AF25" i="14"/>
  <c r="AC26" i="14"/>
  <c r="AD51" i="14"/>
  <c r="AH30" i="14"/>
  <c r="AI30" i="14"/>
  <c r="AJ30" i="14"/>
  <c r="M54" i="12"/>
  <c r="D87" i="12"/>
  <c r="D91" i="12" s="1"/>
  <c r="S12" i="12"/>
  <c r="C86" i="12"/>
  <c r="C90" i="12" s="1"/>
  <c r="C63" i="12"/>
  <c r="N87" i="12"/>
  <c r="N91" i="12" s="1"/>
  <c r="E85" i="12"/>
  <c r="E89" i="12" s="1"/>
  <c r="H63" i="12"/>
  <c r="G87" i="12"/>
  <c r="G91" i="12" s="1"/>
  <c r="K63" i="12"/>
  <c r="G86" i="12"/>
  <c r="G90" i="12" s="1"/>
  <c r="O86" i="12"/>
  <c r="O90" i="12" s="1"/>
  <c r="P63" i="12"/>
  <c r="N86" i="12"/>
  <c r="N90" i="12" s="1"/>
  <c r="H54" i="12"/>
  <c r="P54" i="12"/>
  <c r="D71" i="12"/>
  <c r="L71" i="12"/>
  <c r="C85" i="12"/>
  <c r="C89" i="12" s="1"/>
  <c r="D86" i="12"/>
  <c r="D90" i="12" s="1"/>
  <c r="E87" i="12"/>
  <c r="E91" i="12" s="1"/>
  <c r="I54" i="12"/>
  <c r="Q54" i="12"/>
  <c r="G63" i="12"/>
  <c r="O63" i="12"/>
  <c r="D85" i="12"/>
  <c r="D89" i="12" s="1"/>
  <c r="E86" i="12"/>
  <c r="E90" i="12" s="1"/>
  <c r="O87" i="12"/>
  <c r="O91" i="12" s="1"/>
  <c r="I63" i="12"/>
  <c r="Q63" i="12"/>
  <c r="G71" i="12"/>
  <c r="N85" i="12"/>
  <c r="N89" i="12" s="1"/>
  <c r="R12" i="12"/>
  <c r="J63" i="12"/>
  <c r="G85" i="12"/>
  <c r="G89" i="12" s="1"/>
  <c r="O85" i="12"/>
  <c r="O89" i="12" s="1"/>
  <c r="R71" i="12"/>
  <c r="C87" i="12"/>
  <c r="C91" i="12" s="1"/>
  <c r="S90" i="12"/>
  <c r="S71" i="12"/>
  <c r="S12" i="11"/>
  <c r="U20" i="11"/>
  <c r="C49" i="11"/>
  <c r="K49" i="11"/>
  <c r="E57" i="11"/>
  <c r="M57" i="11"/>
  <c r="U57" i="11"/>
  <c r="J60" i="11"/>
  <c r="J64" i="11" s="1"/>
  <c r="D62" i="11"/>
  <c r="L62" i="11"/>
  <c r="U64" i="11"/>
  <c r="D49" i="11"/>
  <c r="L49" i="11"/>
  <c r="F57" i="11"/>
  <c r="N57" i="11"/>
  <c r="C60" i="11"/>
  <c r="C64" i="11" s="1"/>
  <c r="K60" i="11"/>
  <c r="K64" i="11" s="1"/>
  <c r="E62" i="11"/>
  <c r="M62" i="11"/>
  <c r="S65" i="11"/>
  <c r="H66" i="11"/>
  <c r="P66" i="11"/>
  <c r="E49" i="11"/>
  <c r="M49" i="11"/>
  <c r="G57" i="11"/>
  <c r="O57" i="11"/>
  <c r="D60" i="11"/>
  <c r="D64" i="11" s="1"/>
  <c r="L60" i="11"/>
  <c r="L64" i="11" s="1"/>
  <c r="I66" i="11"/>
  <c r="F49" i="11"/>
  <c r="N49" i="11"/>
  <c r="H57" i="11"/>
  <c r="P57" i="11"/>
  <c r="E60" i="11"/>
  <c r="E64" i="11" s="1"/>
  <c r="M60" i="11"/>
  <c r="J66" i="11"/>
  <c r="G49" i="11"/>
  <c r="O49" i="11"/>
  <c r="I57" i="11"/>
  <c r="Q57" i="11"/>
  <c r="N60" i="11"/>
  <c r="N64" i="11" s="1"/>
  <c r="C66" i="11"/>
  <c r="K66" i="11"/>
  <c r="S66" i="11"/>
  <c r="H49" i="11"/>
  <c r="P49" i="11"/>
  <c r="J57" i="11"/>
  <c r="O60" i="11"/>
  <c r="I49" i="11"/>
  <c r="Q49" i="11"/>
  <c r="N31" i="10"/>
  <c r="M29" i="10"/>
  <c r="M32" i="10"/>
  <c r="M30" i="10"/>
  <c r="M33" i="10"/>
  <c r="AK25" i="14" l="1"/>
  <c r="AL52" i="14"/>
  <c r="AC59" i="15"/>
  <c r="AH55" i="15"/>
  <c r="AF59" i="15"/>
  <c r="AD59" i="15"/>
  <c r="AJ59" i="15"/>
  <c r="AK27" i="15"/>
  <c r="AK28" i="15"/>
  <c r="AK55" i="15"/>
  <c r="AK56" i="15"/>
  <c r="AL56" i="15"/>
  <c r="AL55" i="15"/>
  <c r="AL59" i="15" s="1"/>
  <c r="AE59" i="15"/>
  <c r="AI55" i="15"/>
  <c r="AI59" i="15" s="1"/>
  <c r="AI56" i="15"/>
  <c r="AG59" i="15"/>
  <c r="AH59" i="15"/>
  <c r="AI52" i="14"/>
  <c r="AI51" i="14"/>
  <c r="AH51" i="14"/>
  <c r="AH52" i="14"/>
  <c r="AJ52" i="14"/>
  <c r="AJ51" i="14"/>
  <c r="AK59" i="15" l="1"/>
  <c r="AN26" i="5" l="1"/>
  <c r="B51" i="7"/>
  <c r="AN50" i="7"/>
  <c r="AM50" i="7"/>
  <c r="AC50" i="7"/>
  <c r="AD50" i="7" s="1"/>
  <c r="S50" i="7"/>
  <c r="T50" i="7" s="1"/>
  <c r="I50" i="7"/>
  <c r="J50" i="7" s="1"/>
  <c r="AN47" i="7"/>
  <c r="AM47" i="7"/>
  <c r="AC47" i="7"/>
  <c r="AD47" i="7" s="1"/>
  <c r="S47" i="7"/>
  <c r="T47" i="7" s="1"/>
  <c r="I47" i="7"/>
  <c r="J47" i="7" s="1"/>
  <c r="AN46" i="7"/>
  <c r="AM46" i="7"/>
  <c r="AC46" i="7"/>
  <c r="AD46" i="7" s="1"/>
  <c r="S46" i="7"/>
  <c r="T46" i="7" s="1"/>
  <c r="I46" i="7"/>
  <c r="J46" i="7" s="1"/>
  <c r="AN45" i="7"/>
  <c r="AM45" i="7"/>
  <c r="AC45" i="7"/>
  <c r="AD45" i="7" s="1"/>
  <c r="S45" i="7"/>
  <c r="T45" i="7" s="1"/>
  <c r="I45" i="7"/>
  <c r="J45" i="7" s="1"/>
  <c r="AN44" i="7"/>
  <c r="AM44" i="7"/>
  <c r="AC44" i="7"/>
  <c r="AD44" i="7" s="1"/>
  <c r="S44" i="7"/>
  <c r="T44" i="7" s="1"/>
  <c r="I44" i="7"/>
  <c r="J44" i="7" s="1"/>
  <c r="AN43" i="7"/>
  <c r="AM43" i="7"/>
  <c r="AC43" i="7"/>
  <c r="AD43" i="7" s="1"/>
  <c r="S43" i="7"/>
  <c r="T43" i="7" s="1"/>
  <c r="I43" i="7"/>
  <c r="J43" i="7" s="1"/>
  <c r="AN41" i="7"/>
  <c r="AM41" i="7"/>
  <c r="AC41" i="7"/>
  <c r="AD41" i="7" s="1"/>
  <c r="S41" i="7"/>
  <c r="T41" i="7" s="1"/>
  <c r="I41" i="7"/>
  <c r="J41" i="7" s="1"/>
  <c r="AN40" i="7"/>
  <c r="AM40" i="7"/>
  <c r="AC40" i="7"/>
  <c r="AD40" i="7" s="1"/>
  <c r="S40" i="7"/>
  <c r="T40" i="7" s="1"/>
  <c r="I40" i="7"/>
  <c r="J40" i="7" s="1"/>
  <c r="AN39" i="7"/>
  <c r="AM39" i="7"/>
  <c r="AC39" i="7"/>
  <c r="AD39" i="7" s="1"/>
  <c r="S39" i="7"/>
  <c r="T39" i="7" s="1"/>
  <c r="I39" i="7"/>
  <c r="J39" i="7" s="1"/>
  <c r="AN36" i="7"/>
  <c r="AM36" i="7"/>
  <c r="AC36" i="7"/>
  <c r="AD36" i="7" s="1"/>
  <c r="S36" i="7"/>
  <c r="T36" i="7" s="1"/>
  <c r="I36" i="7"/>
  <c r="J36" i="7" s="1"/>
  <c r="AN35" i="7"/>
  <c r="AM35" i="7"/>
  <c r="AC35" i="7"/>
  <c r="AD35" i="7" s="1"/>
  <c r="S35" i="7"/>
  <c r="T35" i="7" s="1"/>
  <c r="I35" i="7"/>
  <c r="J35" i="7" s="1"/>
  <c r="AN32" i="7"/>
  <c r="AM32" i="7"/>
  <c r="AC32" i="7"/>
  <c r="AD32" i="7" s="1"/>
  <c r="S32" i="7"/>
  <c r="T32" i="7" s="1"/>
  <c r="I32" i="7"/>
  <c r="J32" i="7" s="1"/>
  <c r="AN31" i="7"/>
  <c r="AM31" i="7"/>
  <c r="AC31" i="7"/>
  <c r="AD31" i="7" s="1"/>
  <c r="S31" i="7"/>
  <c r="T31" i="7" s="1"/>
  <c r="I31" i="7"/>
  <c r="B25" i="7"/>
  <c r="AN24" i="7"/>
  <c r="AM24" i="7"/>
  <c r="AC24" i="7"/>
  <c r="AD24" i="7" s="1"/>
  <c r="S24" i="7"/>
  <c r="T24" i="7" s="1"/>
  <c r="I24" i="7"/>
  <c r="J24" i="7" s="1"/>
  <c r="AN23" i="7"/>
  <c r="AM23" i="7"/>
  <c r="AC23" i="7"/>
  <c r="AD23" i="7" s="1"/>
  <c r="S23" i="7"/>
  <c r="T23" i="7" s="1"/>
  <c r="I23" i="7"/>
  <c r="J23" i="7" s="1"/>
  <c r="AN22" i="7"/>
  <c r="AM22" i="7"/>
  <c r="AC22" i="7"/>
  <c r="AD22" i="7" s="1"/>
  <c r="S22" i="7"/>
  <c r="T22" i="7" s="1"/>
  <c r="I22" i="7"/>
  <c r="J22" i="7" s="1"/>
  <c r="AN21" i="7"/>
  <c r="AM21" i="7"/>
  <c r="AC21" i="7"/>
  <c r="AD21" i="7" s="1"/>
  <c r="S21" i="7"/>
  <c r="T21" i="7" s="1"/>
  <c r="I21" i="7"/>
  <c r="J21" i="7" s="1"/>
  <c r="AN20" i="7"/>
  <c r="AM20" i="7"/>
  <c r="AC20" i="7"/>
  <c r="AD20" i="7" s="1"/>
  <c r="S20" i="7"/>
  <c r="T20" i="7" s="1"/>
  <c r="I20" i="7"/>
  <c r="J20" i="7" s="1"/>
  <c r="AN19" i="7"/>
  <c r="AM19" i="7"/>
  <c r="AC19" i="7"/>
  <c r="AD19" i="7" s="1"/>
  <c r="S19" i="7"/>
  <c r="T19" i="7" s="1"/>
  <c r="I19" i="7"/>
  <c r="J19" i="7" s="1"/>
  <c r="AN18" i="7"/>
  <c r="AM18" i="7"/>
  <c r="AC18" i="7"/>
  <c r="AD18" i="7" s="1"/>
  <c r="S18" i="7"/>
  <c r="T18" i="7" s="1"/>
  <c r="I18" i="7"/>
  <c r="J18" i="7" s="1"/>
  <c r="AN17" i="7"/>
  <c r="AM17" i="7"/>
  <c r="AC17" i="7"/>
  <c r="AD17" i="7" s="1"/>
  <c r="S17" i="7"/>
  <c r="T17" i="7" s="1"/>
  <c r="I17" i="7"/>
  <c r="J17" i="7" s="1"/>
  <c r="AN15" i="7"/>
  <c r="AM15" i="7"/>
  <c r="AC15" i="7"/>
  <c r="AD15" i="7" s="1"/>
  <c r="S15" i="7"/>
  <c r="T15" i="7" s="1"/>
  <c r="I15" i="7"/>
  <c r="J15" i="7" s="1"/>
  <c r="AN14" i="7"/>
  <c r="AM14" i="7"/>
  <c r="AC14" i="7"/>
  <c r="AD14" i="7" s="1"/>
  <c r="S14" i="7"/>
  <c r="T14" i="7" s="1"/>
  <c r="I14" i="7"/>
  <c r="J14" i="7" s="1"/>
  <c r="AN13" i="7"/>
  <c r="AM13" i="7"/>
  <c r="AC13" i="7"/>
  <c r="AD13" i="7" s="1"/>
  <c r="S13" i="7"/>
  <c r="T13" i="7" s="1"/>
  <c r="I13" i="7"/>
  <c r="J13" i="7" s="1"/>
  <c r="AN12" i="7"/>
  <c r="AM12" i="7"/>
  <c r="AC12" i="7"/>
  <c r="AD12" i="7" s="1"/>
  <c r="S12" i="7"/>
  <c r="T12" i="7" s="1"/>
  <c r="I12" i="7"/>
  <c r="J12" i="7" s="1"/>
  <c r="AN11" i="7"/>
  <c r="AM11" i="7"/>
  <c r="AC11" i="7"/>
  <c r="AD11" i="7" s="1"/>
  <c r="S11" i="7"/>
  <c r="T11" i="7" s="1"/>
  <c r="I11" i="7"/>
  <c r="J11" i="7" s="1"/>
  <c r="AN10" i="7"/>
  <c r="AM10" i="7"/>
  <c r="AC10" i="7"/>
  <c r="AD10" i="7" s="1"/>
  <c r="S10" i="7"/>
  <c r="T10" i="7" s="1"/>
  <c r="I10" i="7"/>
  <c r="J10" i="7" s="1"/>
  <c r="AN9" i="7"/>
  <c r="AM9" i="7"/>
  <c r="AC9" i="7"/>
  <c r="AD9" i="7" s="1"/>
  <c r="S9" i="7"/>
  <c r="T9" i="7" s="1"/>
  <c r="I9" i="7"/>
  <c r="J9" i="7" s="1"/>
  <c r="AN8" i="7"/>
  <c r="AM8" i="7"/>
  <c r="AC8" i="7"/>
  <c r="AD8" i="7" s="1"/>
  <c r="S8" i="7"/>
  <c r="T8" i="7" s="1"/>
  <c r="I8" i="7"/>
  <c r="J8" i="7" s="1"/>
  <c r="AN7" i="7"/>
  <c r="AM7" i="7"/>
  <c r="AC7" i="7"/>
  <c r="AD7" i="7" s="1"/>
  <c r="S7" i="7"/>
  <c r="T7" i="7" s="1"/>
  <c r="I7" i="7"/>
  <c r="J7" i="7" s="1"/>
  <c r="AN6" i="7"/>
  <c r="AM6" i="7"/>
  <c r="AC6" i="7"/>
  <c r="AD6" i="7" s="1"/>
  <c r="S6" i="7"/>
  <c r="T6" i="7" s="1"/>
  <c r="I6" i="7"/>
  <c r="J6" i="7" s="1"/>
  <c r="AN5" i="7"/>
  <c r="AM5" i="7"/>
  <c r="AC5" i="7"/>
  <c r="AD5" i="7" s="1"/>
  <c r="S5" i="7"/>
  <c r="T5" i="7" s="1"/>
  <c r="I5" i="7"/>
  <c r="J5" i="7" s="1"/>
  <c r="AN4" i="7"/>
  <c r="AM4" i="7"/>
  <c r="AC4" i="7"/>
  <c r="AD4" i="7" s="1"/>
  <c r="S4" i="7"/>
  <c r="T4" i="7" s="1"/>
  <c r="I4" i="7"/>
  <c r="B47" i="6"/>
  <c r="AO46" i="6"/>
  <c r="AN46" i="6"/>
  <c r="AD46" i="6"/>
  <c r="AE46" i="6" s="1"/>
  <c r="T46" i="6"/>
  <c r="U46" i="6" s="1"/>
  <c r="I46" i="6"/>
  <c r="K46" i="6" s="1"/>
  <c r="AO45" i="6"/>
  <c r="AN45" i="6"/>
  <c r="AD45" i="6"/>
  <c r="AE45" i="6" s="1"/>
  <c r="T45" i="6"/>
  <c r="U45" i="6" s="1"/>
  <c r="I45" i="6"/>
  <c r="K45" i="6" s="1"/>
  <c r="AO44" i="6"/>
  <c r="AN44" i="6"/>
  <c r="AD44" i="6"/>
  <c r="AE44" i="6" s="1"/>
  <c r="T44" i="6"/>
  <c r="U44" i="6" s="1"/>
  <c r="I44" i="6"/>
  <c r="K44" i="6" s="1"/>
  <c r="AO41" i="6"/>
  <c r="AN41" i="6"/>
  <c r="AD41" i="6"/>
  <c r="AE41" i="6" s="1"/>
  <c r="T41" i="6"/>
  <c r="U41" i="6" s="1"/>
  <c r="I41" i="6"/>
  <c r="K41" i="6" s="1"/>
  <c r="AO39" i="6"/>
  <c r="AN39" i="6"/>
  <c r="AD39" i="6"/>
  <c r="AE39" i="6" s="1"/>
  <c r="T39" i="6"/>
  <c r="U39" i="6" s="1"/>
  <c r="I39" i="6"/>
  <c r="K39" i="6" s="1"/>
  <c r="AO37" i="6"/>
  <c r="AN37" i="6"/>
  <c r="AD37" i="6"/>
  <c r="AE37" i="6" s="1"/>
  <c r="T37" i="6"/>
  <c r="U37" i="6" s="1"/>
  <c r="I37" i="6"/>
  <c r="K37" i="6" s="1"/>
  <c r="AO36" i="6"/>
  <c r="AN36" i="6"/>
  <c r="AD36" i="6"/>
  <c r="AE36" i="6" s="1"/>
  <c r="T36" i="6"/>
  <c r="U36" i="6" s="1"/>
  <c r="I36" i="6"/>
  <c r="K36" i="6" s="1"/>
  <c r="AO34" i="6"/>
  <c r="AN34" i="6"/>
  <c r="AD34" i="6"/>
  <c r="AE34" i="6" s="1"/>
  <c r="T34" i="6"/>
  <c r="U34" i="6" s="1"/>
  <c r="I34" i="6"/>
  <c r="K34" i="6" s="1"/>
  <c r="AO33" i="6"/>
  <c r="AN33" i="6"/>
  <c r="AD33" i="6"/>
  <c r="AE33" i="6" s="1"/>
  <c r="T33" i="6"/>
  <c r="U33" i="6" s="1"/>
  <c r="I33" i="6"/>
  <c r="K33" i="6" s="1"/>
  <c r="AO32" i="6"/>
  <c r="AN32" i="6"/>
  <c r="AD32" i="6"/>
  <c r="AE32" i="6" s="1"/>
  <c r="T32" i="6"/>
  <c r="U32" i="6" s="1"/>
  <c r="I32" i="6"/>
  <c r="K32" i="6" s="1"/>
  <c r="AO31" i="6"/>
  <c r="AN31" i="6"/>
  <c r="AD31" i="6"/>
  <c r="AE31" i="6" s="1"/>
  <c r="T31" i="6"/>
  <c r="U31" i="6" s="1"/>
  <c r="I31" i="6"/>
  <c r="K31" i="6" s="1"/>
  <c r="AO30" i="6"/>
  <c r="AN30" i="6"/>
  <c r="AD30" i="6"/>
  <c r="AE30" i="6" s="1"/>
  <c r="T30" i="6"/>
  <c r="U30" i="6" s="1"/>
  <c r="I30" i="6"/>
  <c r="K30" i="6" s="1"/>
  <c r="AO29" i="6"/>
  <c r="AN29" i="6"/>
  <c r="AD29" i="6"/>
  <c r="AE29" i="6" s="1"/>
  <c r="T29" i="6"/>
  <c r="U29" i="6" s="1"/>
  <c r="I29" i="6"/>
  <c r="K29" i="6" s="1"/>
  <c r="AO28" i="6"/>
  <c r="AN28" i="6"/>
  <c r="AD28" i="6"/>
  <c r="AE28" i="6" s="1"/>
  <c r="T28" i="6"/>
  <c r="U28" i="6" s="1"/>
  <c r="I28" i="6"/>
  <c r="B23" i="6"/>
  <c r="AO22" i="6"/>
  <c r="AN22" i="6"/>
  <c r="AD22" i="6"/>
  <c r="AE22" i="6" s="1"/>
  <c r="T22" i="6"/>
  <c r="U22" i="6" s="1"/>
  <c r="I22" i="6"/>
  <c r="K22" i="6" s="1"/>
  <c r="AO21" i="6"/>
  <c r="AN21" i="6"/>
  <c r="AD21" i="6"/>
  <c r="AE21" i="6" s="1"/>
  <c r="T21" i="6"/>
  <c r="U21" i="6" s="1"/>
  <c r="I21" i="6"/>
  <c r="K21" i="6" s="1"/>
  <c r="AO20" i="6"/>
  <c r="AN20" i="6"/>
  <c r="AD20" i="6"/>
  <c r="AE20" i="6" s="1"/>
  <c r="T20" i="6"/>
  <c r="U20" i="6" s="1"/>
  <c r="I20" i="6"/>
  <c r="K20" i="6" s="1"/>
  <c r="AO19" i="6"/>
  <c r="AN19" i="6"/>
  <c r="AD19" i="6"/>
  <c r="AE19" i="6" s="1"/>
  <c r="T19" i="6"/>
  <c r="U19" i="6" s="1"/>
  <c r="I19" i="6"/>
  <c r="K19" i="6" s="1"/>
  <c r="AO18" i="6"/>
  <c r="AN18" i="6"/>
  <c r="AD18" i="6"/>
  <c r="AE18" i="6" s="1"/>
  <c r="T18" i="6"/>
  <c r="U18" i="6" s="1"/>
  <c r="I18" i="6"/>
  <c r="K18" i="6" s="1"/>
  <c r="AO17" i="6"/>
  <c r="AN17" i="6"/>
  <c r="AD17" i="6"/>
  <c r="AE17" i="6" s="1"/>
  <c r="T17" i="6"/>
  <c r="U17" i="6" s="1"/>
  <c r="I17" i="6"/>
  <c r="K17" i="6" s="1"/>
  <c r="AO16" i="6"/>
  <c r="AN16" i="6"/>
  <c r="AD16" i="6"/>
  <c r="AE16" i="6" s="1"/>
  <c r="T16" i="6"/>
  <c r="U16" i="6" s="1"/>
  <c r="I16" i="6"/>
  <c r="K16" i="6" s="1"/>
  <c r="AO15" i="6"/>
  <c r="AN15" i="6"/>
  <c r="AD15" i="6"/>
  <c r="AE15" i="6" s="1"/>
  <c r="T15" i="6"/>
  <c r="U15" i="6" s="1"/>
  <c r="I15" i="6"/>
  <c r="K15" i="6" s="1"/>
  <c r="AO13" i="6"/>
  <c r="AN13" i="6"/>
  <c r="AD13" i="6"/>
  <c r="AE13" i="6" s="1"/>
  <c r="T13" i="6"/>
  <c r="U13" i="6" s="1"/>
  <c r="I13" i="6"/>
  <c r="K13" i="6" s="1"/>
  <c r="AO12" i="6"/>
  <c r="AN12" i="6"/>
  <c r="AD12" i="6"/>
  <c r="AE12" i="6" s="1"/>
  <c r="T12" i="6"/>
  <c r="U12" i="6" s="1"/>
  <c r="I12" i="6"/>
  <c r="K12" i="6" s="1"/>
  <c r="AO11" i="6"/>
  <c r="AN11" i="6"/>
  <c r="AD11" i="6"/>
  <c r="AE11" i="6" s="1"/>
  <c r="T11" i="6"/>
  <c r="U11" i="6" s="1"/>
  <c r="I11" i="6"/>
  <c r="K11" i="6" s="1"/>
  <c r="AO10" i="6"/>
  <c r="AN10" i="6"/>
  <c r="AD10" i="6"/>
  <c r="AE10" i="6" s="1"/>
  <c r="T10" i="6"/>
  <c r="U10" i="6" s="1"/>
  <c r="I10" i="6"/>
  <c r="K10" i="6" s="1"/>
  <c r="AO9" i="6"/>
  <c r="AN9" i="6"/>
  <c r="AD9" i="6"/>
  <c r="AE9" i="6" s="1"/>
  <c r="T9" i="6"/>
  <c r="U9" i="6" s="1"/>
  <c r="I9" i="6"/>
  <c r="K9" i="6" s="1"/>
  <c r="AO8" i="6"/>
  <c r="AN8" i="6"/>
  <c r="AD8" i="6"/>
  <c r="AE8" i="6" s="1"/>
  <c r="T8" i="6"/>
  <c r="U8" i="6" s="1"/>
  <c r="I8" i="6"/>
  <c r="K8" i="6" s="1"/>
  <c r="AO7" i="6"/>
  <c r="AN7" i="6"/>
  <c r="AD7" i="6"/>
  <c r="AE7" i="6" s="1"/>
  <c r="T7" i="6"/>
  <c r="U7" i="6" s="1"/>
  <c r="I7" i="6"/>
  <c r="K7" i="6" s="1"/>
  <c r="AO6" i="6"/>
  <c r="AN6" i="6"/>
  <c r="AD6" i="6"/>
  <c r="AE6" i="6" s="1"/>
  <c r="T6" i="6"/>
  <c r="U6" i="6" s="1"/>
  <c r="I6" i="6"/>
  <c r="K6" i="6" s="1"/>
  <c r="AO5" i="6"/>
  <c r="AN5" i="6"/>
  <c r="AD5" i="6"/>
  <c r="AE5" i="6" s="1"/>
  <c r="T5" i="6"/>
  <c r="U5" i="6" s="1"/>
  <c r="I5" i="6"/>
  <c r="K5" i="6" s="1"/>
  <c r="AO4" i="6"/>
  <c r="AN4" i="6"/>
  <c r="AD4" i="6"/>
  <c r="AE4" i="6" s="1"/>
  <c r="T4" i="6"/>
  <c r="U4" i="6" s="1"/>
  <c r="I4" i="6"/>
  <c r="B42" i="5"/>
  <c r="AO41" i="5"/>
  <c r="AN41" i="5"/>
  <c r="AD41" i="5"/>
  <c r="AE41" i="5" s="1"/>
  <c r="T41" i="5"/>
  <c r="U41" i="5" s="1"/>
  <c r="I41" i="5"/>
  <c r="K41" i="5" s="1"/>
  <c r="AO40" i="5"/>
  <c r="AN40" i="5"/>
  <c r="AD40" i="5"/>
  <c r="AE40" i="5" s="1"/>
  <c r="T40" i="5"/>
  <c r="U40" i="5" s="1"/>
  <c r="I40" i="5"/>
  <c r="K40" i="5" s="1"/>
  <c r="T39" i="5"/>
  <c r="AO38" i="5"/>
  <c r="AN38" i="5"/>
  <c r="AE38" i="5"/>
  <c r="AD38" i="5"/>
  <c r="T38" i="5"/>
  <c r="U38" i="5" s="1"/>
  <c r="I38" i="5"/>
  <c r="K38" i="5" s="1"/>
  <c r="AO37" i="5"/>
  <c r="AN37" i="5"/>
  <c r="AD37" i="5"/>
  <c r="AE37" i="5" s="1"/>
  <c r="T37" i="5"/>
  <c r="U37" i="5" s="1"/>
  <c r="I37" i="5"/>
  <c r="K37" i="5" s="1"/>
  <c r="AD36" i="5"/>
  <c r="T36" i="5"/>
  <c r="AO35" i="5"/>
  <c r="AN35" i="5"/>
  <c r="AD35" i="5"/>
  <c r="AE35" i="5" s="1"/>
  <c r="T35" i="5"/>
  <c r="U35" i="5" s="1"/>
  <c r="I35" i="5"/>
  <c r="K35" i="5" s="1"/>
  <c r="AO34" i="5"/>
  <c r="AN34" i="5"/>
  <c r="AD34" i="5"/>
  <c r="AE34" i="5" s="1"/>
  <c r="T34" i="5"/>
  <c r="U34" i="5" s="1"/>
  <c r="I34" i="5"/>
  <c r="K34" i="5" s="1"/>
  <c r="AD33" i="5"/>
  <c r="T33" i="5"/>
  <c r="AO32" i="5"/>
  <c r="AN32" i="5"/>
  <c r="AD32" i="5"/>
  <c r="AE32" i="5" s="1"/>
  <c r="T32" i="5"/>
  <c r="U32" i="5" s="1"/>
  <c r="I32" i="5"/>
  <c r="K32" i="5" s="1"/>
  <c r="AD31" i="5"/>
  <c r="T31" i="5"/>
  <c r="AO30" i="5"/>
  <c r="AN30" i="5"/>
  <c r="AD30" i="5"/>
  <c r="AE30" i="5" s="1"/>
  <c r="T30" i="5"/>
  <c r="U30" i="5" s="1"/>
  <c r="I30" i="5"/>
  <c r="K30" i="5" s="1"/>
  <c r="AO28" i="5"/>
  <c r="AN28" i="5"/>
  <c r="AD28" i="5"/>
  <c r="AE28" i="5" s="1"/>
  <c r="T28" i="5"/>
  <c r="U28" i="5" s="1"/>
  <c r="I28" i="5"/>
  <c r="K28" i="5" s="1"/>
  <c r="AO27" i="5"/>
  <c r="AN27" i="5"/>
  <c r="AD27" i="5"/>
  <c r="AE27" i="5" s="1"/>
  <c r="T27" i="5"/>
  <c r="U27" i="5" s="1"/>
  <c r="I27" i="5"/>
  <c r="K27" i="5" s="1"/>
  <c r="AO26" i="5"/>
  <c r="AD26" i="5"/>
  <c r="AE26" i="5" s="1"/>
  <c r="T26" i="5"/>
  <c r="U26" i="5" s="1"/>
  <c r="I26" i="5"/>
  <c r="K26" i="5" s="1"/>
  <c r="B21" i="5"/>
  <c r="AO20" i="5"/>
  <c r="AN20" i="5"/>
  <c r="AD20" i="5"/>
  <c r="AE20" i="5" s="1"/>
  <c r="T20" i="5"/>
  <c r="U20" i="5" s="1"/>
  <c r="I20" i="5"/>
  <c r="K20" i="5" s="1"/>
  <c r="AO19" i="5"/>
  <c r="AN19" i="5"/>
  <c r="AD19" i="5"/>
  <c r="AE19" i="5" s="1"/>
  <c r="T19" i="5"/>
  <c r="U19" i="5" s="1"/>
  <c r="I19" i="5"/>
  <c r="K19" i="5" s="1"/>
  <c r="AO18" i="5"/>
  <c r="AN18" i="5"/>
  <c r="AD18" i="5"/>
  <c r="AE18" i="5" s="1"/>
  <c r="T18" i="5"/>
  <c r="U18" i="5" s="1"/>
  <c r="I18" i="5"/>
  <c r="K18" i="5" s="1"/>
  <c r="AO16" i="5"/>
  <c r="AN16" i="5"/>
  <c r="AD16" i="5"/>
  <c r="AE16" i="5" s="1"/>
  <c r="T16" i="5"/>
  <c r="U16" i="5" s="1"/>
  <c r="I16" i="5"/>
  <c r="K16" i="5" s="1"/>
  <c r="AO15" i="5"/>
  <c r="AN15" i="5"/>
  <c r="AD15" i="5"/>
  <c r="AE15" i="5" s="1"/>
  <c r="T15" i="5"/>
  <c r="U15" i="5" s="1"/>
  <c r="I15" i="5"/>
  <c r="K15" i="5" s="1"/>
  <c r="AO14" i="5"/>
  <c r="AN14" i="5"/>
  <c r="AD14" i="5"/>
  <c r="AE14" i="5" s="1"/>
  <c r="T14" i="5"/>
  <c r="U14" i="5" s="1"/>
  <c r="I14" i="5"/>
  <c r="K14" i="5" s="1"/>
  <c r="AO13" i="5"/>
  <c r="AN13" i="5"/>
  <c r="AD13" i="5"/>
  <c r="AE13" i="5" s="1"/>
  <c r="T13" i="5"/>
  <c r="U13" i="5" s="1"/>
  <c r="I13" i="5"/>
  <c r="K13" i="5" s="1"/>
  <c r="AO12" i="5"/>
  <c r="AN12" i="5"/>
  <c r="AD12" i="5"/>
  <c r="AE12" i="5" s="1"/>
  <c r="T12" i="5"/>
  <c r="U12" i="5" s="1"/>
  <c r="I12" i="5"/>
  <c r="K12" i="5" s="1"/>
  <c r="AO11" i="5"/>
  <c r="AN11" i="5"/>
  <c r="AD11" i="5"/>
  <c r="AE11" i="5" s="1"/>
  <c r="T11" i="5"/>
  <c r="U11" i="5" s="1"/>
  <c r="I11" i="5"/>
  <c r="K11" i="5" s="1"/>
  <c r="AO10" i="5"/>
  <c r="AN10" i="5"/>
  <c r="AD10" i="5"/>
  <c r="AE10" i="5" s="1"/>
  <c r="T10" i="5"/>
  <c r="U10" i="5" s="1"/>
  <c r="I10" i="5"/>
  <c r="K10" i="5" s="1"/>
  <c r="AO9" i="5"/>
  <c r="AN9" i="5"/>
  <c r="AD9" i="5"/>
  <c r="AE9" i="5" s="1"/>
  <c r="T9" i="5"/>
  <c r="U9" i="5" s="1"/>
  <c r="I9" i="5"/>
  <c r="K9" i="5" s="1"/>
  <c r="AO8" i="5"/>
  <c r="AN8" i="5"/>
  <c r="AD8" i="5"/>
  <c r="AE8" i="5" s="1"/>
  <c r="T8" i="5"/>
  <c r="U8" i="5" s="1"/>
  <c r="I8" i="5"/>
  <c r="K8" i="5" s="1"/>
  <c r="AO7" i="5"/>
  <c r="AN7" i="5"/>
  <c r="AD7" i="5"/>
  <c r="AE7" i="5" s="1"/>
  <c r="T7" i="5"/>
  <c r="U7" i="5" s="1"/>
  <c r="I7" i="5"/>
  <c r="K7" i="5" s="1"/>
  <c r="AO6" i="5"/>
  <c r="AN6" i="5"/>
  <c r="AD6" i="5"/>
  <c r="AE6" i="5" s="1"/>
  <c r="T6" i="5"/>
  <c r="U6" i="5" s="1"/>
  <c r="I6" i="5"/>
  <c r="K6" i="5" s="1"/>
  <c r="AO5" i="5"/>
  <c r="AN5" i="5"/>
  <c r="AD5" i="5"/>
  <c r="AE5" i="5" s="1"/>
  <c r="T5" i="5"/>
  <c r="U5" i="5" s="1"/>
  <c r="I5" i="5"/>
  <c r="K5" i="5" s="1"/>
  <c r="AO4" i="5"/>
  <c r="AN4" i="5"/>
  <c r="AD4" i="5"/>
  <c r="AE4" i="5" s="1"/>
  <c r="T4" i="5"/>
  <c r="U4" i="5" s="1"/>
  <c r="I4" i="5"/>
  <c r="X70" i="4"/>
  <c r="V70" i="4"/>
  <c r="U70" i="4"/>
  <c r="T70" i="4"/>
  <c r="S70" i="4"/>
  <c r="R70" i="4"/>
  <c r="G70" i="4"/>
  <c r="W70" i="4" s="1"/>
  <c r="G69" i="4"/>
  <c r="X68" i="4"/>
  <c r="V68" i="4"/>
  <c r="U68" i="4"/>
  <c r="T68" i="4"/>
  <c r="S68" i="4"/>
  <c r="R68" i="4"/>
  <c r="O68" i="4"/>
  <c r="G68" i="4"/>
  <c r="X67" i="4"/>
  <c r="V67" i="4"/>
  <c r="U67" i="4"/>
  <c r="T67" i="4"/>
  <c r="S67" i="4"/>
  <c r="R67" i="4"/>
  <c r="O67" i="4"/>
  <c r="G67" i="4"/>
  <c r="X66" i="4"/>
  <c r="V66" i="4"/>
  <c r="U66" i="4"/>
  <c r="T66" i="4"/>
  <c r="S66" i="4"/>
  <c r="R66" i="4"/>
  <c r="O66" i="4"/>
  <c r="G66" i="4"/>
  <c r="X65" i="4"/>
  <c r="V65" i="4"/>
  <c r="U65" i="4"/>
  <c r="T65" i="4"/>
  <c r="S65" i="4"/>
  <c r="R65" i="4"/>
  <c r="O65" i="4"/>
  <c r="W65" i="4" s="1"/>
  <c r="G65" i="4"/>
  <c r="X64" i="4"/>
  <c r="V64" i="4"/>
  <c r="U64" i="4"/>
  <c r="T64" i="4"/>
  <c r="S64" i="4"/>
  <c r="R64" i="4"/>
  <c r="O64" i="4"/>
  <c r="G64" i="4"/>
  <c r="X63" i="4"/>
  <c r="V63" i="4"/>
  <c r="U63" i="4"/>
  <c r="T63" i="4"/>
  <c r="S63" i="4"/>
  <c r="R63" i="4"/>
  <c r="O63" i="4"/>
  <c r="G63" i="4"/>
  <c r="G62" i="4"/>
  <c r="X61" i="4"/>
  <c r="V61" i="4"/>
  <c r="U61" i="4"/>
  <c r="T61" i="4"/>
  <c r="S61" i="4"/>
  <c r="R61" i="4"/>
  <c r="O61" i="4"/>
  <c r="G61" i="4"/>
  <c r="X60" i="4"/>
  <c r="V60" i="4"/>
  <c r="U60" i="4"/>
  <c r="T60" i="4"/>
  <c r="S60" i="4"/>
  <c r="R60" i="4"/>
  <c r="O60" i="4"/>
  <c r="G60" i="4"/>
  <c r="X59" i="4"/>
  <c r="V59" i="4"/>
  <c r="U59" i="4"/>
  <c r="T59" i="4"/>
  <c r="S59" i="4"/>
  <c r="R59" i="4"/>
  <c r="O59" i="4"/>
  <c r="G59" i="4"/>
  <c r="G58" i="4"/>
  <c r="G57" i="4"/>
  <c r="X56" i="4"/>
  <c r="V56" i="4"/>
  <c r="U56" i="4"/>
  <c r="T56" i="4"/>
  <c r="S56" i="4"/>
  <c r="R56" i="4"/>
  <c r="O56" i="4"/>
  <c r="G56" i="4"/>
  <c r="X55" i="4"/>
  <c r="V55" i="4"/>
  <c r="U55" i="4"/>
  <c r="T55" i="4"/>
  <c r="S55" i="4"/>
  <c r="R55" i="4"/>
  <c r="O55" i="4"/>
  <c r="G55" i="4"/>
  <c r="G54" i="4"/>
  <c r="X53" i="4"/>
  <c r="V53" i="4"/>
  <c r="U53" i="4"/>
  <c r="T53" i="4"/>
  <c r="S53" i="4"/>
  <c r="R53" i="4"/>
  <c r="O53" i="4"/>
  <c r="G53" i="4"/>
  <c r="X52" i="4"/>
  <c r="V52" i="4"/>
  <c r="U52" i="4"/>
  <c r="T52" i="4"/>
  <c r="S52" i="4"/>
  <c r="R52" i="4"/>
  <c r="O52" i="4"/>
  <c r="G52" i="4"/>
  <c r="X51" i="4"/>
  <c r="V51" i="4"/>
  <c r="U51" i="4"/>
  <c r="T51" i="4"/>
  <c r="S51" i="4"/>
  <c r="R51" i="4"/>
  <c r="O51" i="4"/>
  <c r="G51" i="4"/>
  <c r="W60" i="4" l="1"/>
  <c r="W59" i="4"/>
  <c r="W61" i="4"/>
  <c r="W64" i="4"/>
  <c r="AN51" i="7"/>
  <c r="I25" i="7"/>
  <c r="AM25" i="7"/>
  <c r="I51" i="7"/>
  <c r="AN25" i="7"/>
  <c r="AM51" i="7"/>
  <c r="AD25" i="7"/>
  <c r="AD51" i="7"/>
  <c r="J4" i="7"/>
  <c r="J25" i="7" s="1"/>
  <c r="J31" i="7"/>
  <c r="J51" i="7" s="1"/>
  <c r="T25" i="7"/>
  <c r="T51" i="7"/>
  <c r="I21" i="5"/>
  <c r="AE42" i="5"/>
  <c r="AO42" i="5"/>
  <c r="I22" i="5"/>
  <c r="AN21" i="5"/>
  <c r="AO21" i="5"/>
  <c r="AN42" i="5"/>
  <c r="I23" i="6"/>
  <c r="I47" i="6"/>
  <c r="K4" i="6"/>
  <c r="K23" i="6" s="1"/>
  <c r="U47" i="6"/>
  <c r="U23" i="6"/>
  <c r="AE47" i="6"/>
  <c r="AE23" i="6"/>
  <c r="K28" i="6"/>
  <c r="K47" i="6" s="1"/>
  <c r="U21" i="5"/>
  <c r="AE21" i="5"/>
  <c r="U42" i="5"/>
  <c r="K4" i="5"/>
  <c r="I42" i="5"/>
  <c r="K42" i="5"/>
  <c r="W66" i="4"/>
  <c r="W55" i="4"/>
  <c r="W56" i="4"/>
  <c r="W63" i="4"/>
  <c r="W67" i="4"/>
  <c r="W68" i="4"/>
  <c r="W51" i="4"/>
  <c r="W52" i="4"/>
  <c r="W53" i="4"/>
  <c r="K22" i="5" l="1"/>
  <c r="K21" i="5"/>
  <c r="V22" i="4" l="1"/>
  <c r="T22" i="4"/>
  <c r="S22" i="4"/>
  <c r="R22" i="4"/>
  <c r="O22" i="4"/>
  <c r="G22" i="4"/>
  <c r="T21" i="4"/>
  <c r="S21" i="4"/>
  <c r="R21" i="4"/>
  <c r="G21" i="4"/>
  <c r="G19" i="4"/>
  <c r="G18" i="4"/>
  <c r="T17" i="4"/>
  <c r="S17" i="4"/>
  <c r="R17" i="4"/>
  <c r="O12" i="4"/>
  <c r="G8" i="4"/>
  <c r="G7" i="4"/>
  <c r="G6" i="4"/>
  <c r="G5" i="4"/>
  <c r="W22" i="4" l="1"/>
  <c r="X44" i="4"/>
  <c r="V44" i="4"/>
  <c r="U44" i="4"/>
  <c r="T44" i="4"/>
  <c r="S44" i="4"/>
  <c r="R44" i="4"/>
  <c r="O44" i="4"/>
  <c r="G44" i="4"/>
  <c r="X43" i="4"/>
  <c r="V43" i="4"/>
  <c r="U43" i="4"/>
  <c r="T43" i="4"/>
  <c r="S43" i="4"/>
  <c r="R43" i="4"/>
  <c r="O43" i="4"/>
  <c r="G43" i="4"/>
  <c r="G42" i="4"/>
  <c r="G41" i="4"/>
  <c r="X40" i="4"/>
  <c r="V40" i="4"/>
  <c r="U40" i="4"/>
  <c r="T40" i="4"/>
  <c r="S40" i="4"/>
  <c r="R40" i="4"/>
  <c r="O40" i="4"/>
  <c r="G40" i="4"/>
  <c r="X39" i="4"/>
  <c r="V39" i="4"/>
  <c r="U39" i="4"/>
  <c r="T39" i="4"/>
  <c r="S39" i="4"/>
  <c r="R39" i="4"/>
  <c r="O39" i="4"/>
  <c r="G39" i="4"/>
  <c r="G38" i="4"/>
  <c r="X37" i="4"/>
  <c r="V37" i="4"/>
  <c r="U37" i="4"/>
  <c r="T37" i="4"/>
  <c r="S37" i="4"/>
  <c r="R37" i="4"/>
  <c r="O37" i="4"/>
  <c r="G37" i="4"/>
  <c r="X36" i="4"/>
  <c r="V36" i="4"/>
  <c r="U36" i="4"/>
  <c r="T36" i="4"/>
  <c r="S36" i="4"/>
  <c r="R36" i="4"/>
  <c r="O36" i="4"/>
  <c r="G36" i="4"/>
  <c r="G35" i="4"/>
  <c r="X34" i="4"/>
  <c r="V34" i="4"/>
  <c r="U34" i="4"/>
  <c r="T34" i="4"/>
  <c r="S34" i="4"/>
  <c r="R34" i="4"/>
  <c r="O34" i="4"/>
  <c r="G34" i="4"/>
  <c r="G33" i="4"/>
  <c r="X32" i="4"/>
  <c r="V32" i="4"/>
  <c r="U32" i="4"/>
  <c r="T32" i="4"/>
  <c r="S32" i="4"/>
  <c r="R32" i="4"/>
  <c r="O32" i="4"/>
  <c r="G32" i="4"/>
  <c r="G31" i="4"/>
  <c r="X30" i="4"/>
  <c r="V30" i="4"/>
  <c r="U30" i="4"/>
  <c r="T30" i="4"/>
  <c r="S30" i="4"/>
  <c r="R30" i="4"/>
  <c r="O30" i="4"/>
  <c r="G30" i="4"/>
  <c r="X29" i="4"/>
  <c r="V29" i="4"/>
  <c r="U29" i="4"/>
  <c r="T29" i="4"/>
  <c r="S29" i="4"/>
  <c r="R29" i="4"/>
  <c r="O29" i="4"/>
  <c r="G29" i="4"/>
  <c r="X28" i="4"/>
  <c r="V28" i="4"/>
  <c r="U28" i="4"/>
  <c r="T28" i="4"/>
  <c r="S28" i="4"/>
  <c r="R28" i="4"/>
  <c r="O28" i="4"/>
  <c r="G28" i="4"/>
  <c r="W39" i="4" l="1"/>
  <c r="W40" i="4"/>
  <c r="W36" i="4"/>
  <c r="W43" i="4"/>
  <c r="W28" i="4"/>
  <c r="W30" i="4"/>
  <c r="W44" i="4"/>
  <c r="W34" i="4"/>
  <c r="W37" i="4"/>
  <c r="W29" i="4"/>
  <c r="W32" i="4"/>
</calcChain>
</file>

<file path=xl/sharedStrings.xml><?xml version="1.0" encoding="utf-8"?>
<sst xmlns="http://schemas.openxmlformats.org/spreadsheetml/2006/main" count="1134" uniqueCount="260">
  <si>
    <t>Gender</t>
  </si>
  <si>
    <t>Age</t>
  </si>
  <si>
    <t>Ethnicity</t>
  </si>
  <si>
    <t>Date of Diagnosis</t>
  </si>
  <si>
    <t>ABPI</t>
  </si>
  <si>
    <t>TBI</t>
  </si>
  <si>
    <t>Unilateral/Bilateral</t>
  </si>
  <si>
    <t>Comorbidities</t>
  </si>
  <si>
    <t>Initial Assessment date</t>
  </si>
  <si>
    <t>Discharge Assessment Date</t>
  </si>
  <si>
    <t>Number of sessions completed</t>
  </si>
  <si>
    <t>Smoking Status</t>
  </si>
  <si>
    <t>CPD</t>
  </si>
  <si>
    <t>Female</t>
  </si>
  <si>
    <t>White British</t>
  </si>
  <si>
    <t>Surgeon</t>
  </si>
  <si>
    <t xml:space="preserve">Unilateral </t>
  </si>
  <si>
    <t>Smoker</t>
  </si>
  <si>
    <t>Male</t>
  </si>
  <si>
    <t>Bilateral</t>
  </si>
  <si>
    <t>COPD/TKR</t>
  </si>
  <si>
    <t>Advanced Podiatrist</t>
  </si>
  <si>
    <t>L 0.18 R 0.47</t>
  </si>
  <si>
    <t>T2DM/AF/HTN/CKD</t>
  </si>
  <si>
    <t>Ex-smoker</t>
  </si>
  <si>
    <t>None</t>
  </si>
  <si>
    <t>T1DM</t>
  </si>
  <si>
    <t>Black Jamaican</t>
  </si>
  <si>
    <t>AF/LVSD (severe)/Lumbar fracture/Lipids/CVA</t>
  </si>
  <si>
    <t>PMR/T2DM/Polio as child</t>
  </si>
  <si>
    <t>Never Smoked</t>
  </si>
  <si>
    <t>Heart Murmur</t>
  </si>
  <si>
    <t>HTN/Lipids</t>
  </si>
  <si>
    <t>T2DM/MI (11years ago)/Asthma</t>
  </si>
  <si>
    <t>Stress &amp; Anx</t>
  </si>
  <si>
    <t>T2DM/COPD/HTN</t>
  </si>
  <si>
    <t>MI&amp;PCI/Brain surgery (20years ago)</t>
  </si>
  <si>
    <t>MI/COPD</t>
  </si>
  <si>
    <t>Unknown</t>
  </si>
  <si>
    <t>unknown</t>
  </si>
  <si>
    <t>Did not complete</t>
  </si>
  <si>
    <t>Toe pressures</t>
  </si>
  <si>
    <t>Exercise Response</t>
  </si>
  <si>
    <t>T2DM</t>
  </si>
  <si>
    <t>White Irish</t>
  </si>
  <si>
    <t>COPD/HTN/Osteoporosis</t>
  </si>
  <si>
    <t>normal</t>
  </si>
  <si>
    <t>20mmHg drop</t>
  </si>
  <si>
    <t>T1DM/Coeliac/CKD/Hypothyroidism/HTN/Retinopathy</t>
  </si>
  <si>
    <t>Other White Background</t>
  </si>
  <si>
    <t>23/04/2019</t>
  </si>
  <si>
    <t>unilat</t>
  </si>
  <si>
    <t>T2DM/kidney Ca removal</t>
  </si>
  <si>
    <t>1 per week</t>
  </si>
  <si>
    <t>R 51mmHg L 71mmHg</t>
  </si>
  <si>
    <t>none</t>
  </si>
  <si>
    <t>MI (2000)</t>
  </si>
  <si>
    <t>IGT/COPD/vertigo</t>
  </si>
  <si>
    <t>Hypothyroidism/Asthma</t>
  </si>
  <si>
    <t>bilat</t>
  </si>
  <si>
    <t>Osteoporosis/HTN</t>
  </si>
  <si>
    <t>21/05/2019</t>
  </si>
  <si>
    <t>Stroke/mod LV/lipids</t>
  </si>
  <si>
    <t>Severe</t>
  </si>
  <si>
    <t>23/08/2019</t>
  </si>
  <si>
    <t>&gt;1.4 (calcification)</t>
  </si>
  <si>
    <t>Diagnosis</t>
  </si>
  <si>
    <t>STEMI &amp; PPCI</t>
  </si>
  <si>
    <t>24/09/2018</t>
  </si>
  <si>
    <t xml:space="preserve">Angina/HTN/Lipids </t>
  </si>
  <si>
    <t>LVSD  severe</t>
  </si>
  <si>
    <t>16/10/2018</t>
  </si>
  <si>
    <t>LVSD mild/mod</t>
  </si>
  <si>
    <t>Angina</t>
  </si>
  <si>
    <t>25/09/2018</t>
  </si>
  <si>
    <t>HTN/Lipids/ProstateCa/TKR</t>
  </si>
  <si>
    <t>NSTEMI</t>
  </si>
  <si>
    <t>16/12/2018</t>
  </si>
  <si>
    <t>HTN</t>
  </si>
  <si>
    <t>CABG</t>
  </si>
  <si>
    <t>Angina/HTN/Lipids/Glucoma</t>
  </si>
  <si>
    <t>Mild LVSD/IBS/GORD</t>
  </si>
  <si>
    <t>PCI/stent</t>
  </si>
  <si>
    <t>29/02/2019</t>
  </si>
  <si>
    <t>HTN/T2DM/Lipids/TIA</t>
  </si>
  <si>
    <t>20/11/2019</t>
  </si>
  <si>
    <t>28/03/2019</t>
  </si>
  <si>
    <t>23/02/2019</t>
  </si>
  <si>
    <t>21/02/2019</t>
  </si>
  <si>
    <t>Stable angina/HTN/Lipids/GORD/Arthritis</t>
  </si>
  <si>
    <t>Never smoked</t>
  </si>
  <si>
    <t>15/05/2019</t>
  </si>
  <si>
    <t>NSTEMI &amp; PCI</t>
  </si>
  <si>
    <t>21/04/2019</t>
  </si>
  <si>
    <t>Pre-diabetes</t>
  </si>
  <si>
    <t>17/06/2019</t>
  </si>
  <si>
    <t>lipids/HTM/T2DM/prostate</t>
  </si>
  <si>
    <t>Hip op/T2DM</t>
  </si>
  <si>
    <t>25/07/2019</t>
  </si>
  <si>
    <t>T2DM/disc degeneration</t>
  </si>
  <si>
    <t>22/07/2019</t>
  </si>
  <si>
    <t>17/10/2019</t>
  </si>
  <si>
    <t xml:space="preserve">STEMI  </t>
  </si>
  <si>
    <t xml:space="preserve">HTN/lipids  </t>
  </si>
  <si>
    <t>30/08/2019</t>
  </si>
  <si>
    <t>24/06/2019</t>
  </si>
  <si>
    <t>Mod LV</t>
  </si>
  <si>
    <t>19/09/2019</t>
  </si>
  <si>
    <t>Referring Dagnosis</t>
  </si>
  <si>
    <t>PAD/IC</t>
  </si>
  <si>
    <t xml:space="preserve">Did not complete - moved to PAD rehab </t>
  </si>
  <si>
    <t>Professional making initial diagnosis</t>
  </si>
  <si>
    <t>Not recorded</t>
  </si>
  <si>
    <t>IC Treatment Group</t>
  </si>
  <si>
    <t>IC Control Group</t>
  </si>
  <si>
    <t>CAD Group</t>
  </si>
  <si>
    <t>Initial Assessment</t>
  </si>
  <si>
    <t>Discharge Assessment</t>
  </si>
  <si>
    <t>SBP</t>
  </si>
  <si>
    <t>DBP</t>
  </si>
  <si>
    <t>RHR</t>
  </si>
  <si>
    <t>Height</t>
  </si>
  <si>
    <t>Weight</t>
  </si>
  <si>
    <t>BMI</t>
  </si>
  <si>
    <t>Waist</t>
  </si>
  <si>
    <t xml:space="preserve">Difference </t>
  </si>
  <si>
    <t>Steps per day</t>
  </si>
  <si>
    <t>Sit to stands</t>
  </si>
  <si>
    <t>No of Days</t>
  </si>
  <si>
    <t>Average</t>
  </si>
  <si>
    <t>Average Number of days Worn</t>
  </si>
  <si>
    <t>Average Steps</t>
  </si>
  <si>
    <t>Average S2S</t>
  </si>
  <si>
    <t>Average MET.hr</t>
  </si>
  <si>
    <t>SD</t>
  </si>
  <si>
    <t>Avergage MET.hr</t>
  </si>
  <si>
    <t>Average Number of Days Worn</t>
  </si>
  <si>
    <t>Average Step</t>
  </si>
  <si>
    <t xml:space="preserve"> </t>
  </si>
  <si>
    <t>under 4 days</t>
  </si>
  <si>
    <t>Pre</t>
  </si>
  <si>
    <t>Post</t>
  </si>
  <si>
    <t>did not complete</t>
  </si>
  <si>
    <t>Not returned</t>
  </si>
  <si>
    <t>Starters (n)</t>
  </si>
  <si>
    <t>Completers (n)</t>
  </si>
  <si>
    <t>missing data</t>
  </si>
  <si>
    <t xml:space="preserve">IC Treatment Group </t>
  </si>
  <si>
    <r>
      <t>Ti</t>
    </r>
    <r>
      <rPr>
        <sz val="14"/>
        <color rgb="FF000000"/>
        <rFont val="Times New Roman"/>
        <family val="1"/>
      </rPr>
      <t>me</t>
    </r>
  </si>
  <si>
    <t>Speed</t>
  </si>
  <si>
    <t>Incline</t>
  </si>
  <si>
    <t>Time</t>
  </si>
  <si>
    <t>METs</t>
  </si>
  <si>
    <t>Treadmill Test</t>
  </si>
  <si>
    <t>(min)</t>
  </si>
  <si>
    <t>MPH</t>
  </si>
  <si>
    <t>%</t>
  </si>
  <si>
    <t>61-120</t>
  </si>
  <si>
    <t>121-180</t>
  </si>
  <si>
    <t>MWD (m)</t>
  </si>
  <si>
    <t>181-240</t>
  </si>
  <si>
    <t>Peak Pain</t>
  </si>
  <si>
    <t>241-300</t>
  </si>
  <si>
    <t>Max METS</t>
  </si>
  <si>
    <t>301-360</t>
  </si>
  <si>
    <t>361-420</t>
  </si>
  <si>
    <t>421-480</t>
  </si>
  <si>
    <t>481-540</t>
  </si>
  <si>
    <t>661-720</t>
  </si>
  <si>
    <t>721-780</t>
  </si>
  <si>
    <t>781-840</t>
  </si>
  <si>
    <t>Max METs</t>
  </si>
  <si>
    <t>841-900</t>
  </si>
  <si>
    <t>901-960</t>
  </si>
  <si>
    <t>Change</t>
  </si>
  <si>
    <t>961-1020</t>
  </si>
  <si>
    <t>1021-1080</t>
  </si>
  <si>
    <t>Max Pain</t>
  </si>
  <si>
    <t>PFWD (m)</t>
  </si>
  <si>
    <t>MWD (M)</t>
  </si>
  <si>
    <t>PFWD</t>
  </si>
  <si>
    <t>PFWD (%)</t>
  </si>
  <si>
    <t>MWD (%)</t>
  </si>
  <si>
    <t>Time (min)</t>
  </si>
  <si>
    <t>Time (s)</t>
  </si>
  <si>
    <t>KPH</t>
  </si>
  <si>
    <t>Speed (m/min)</t>
  </si>
  <si>
    <t>ACSM METS (walking)</t>
  </si>
  <si>
    <t>ACSM METs (running)</t>
  </si>
  <si>
    <t>(*running)</t>
  </si>
  <si>
    <t>Completers</t>
  </si>
  <si>
    <t>% change</t>
  </si>
  <si>
    <t>4.5/*7.9</t>
  </si>
  <si>
    <t>4.8/*8.5</t>
  </si>
  <si>
    <t>5.1/*9.1</t>
  </si>
  <si>
    <t>Participant ID</t>
  </si>
  <si>
    <t>WIQ PRE</t>
  </si>
  <si>
    <t>Distances</t>
  </si>
  <si>
    <t>Score</t>
  </si>
  <si>
    <t>Home</t>
  </si>
  <si>
    <t>50ft</t>
  </si>
  <si>
    <t>150ft</t>
  </si>
  <si>
    <t>300ft</t>
  </si>
  <si>
    <t>600ft</t>
  </si>
  <si>
    <t>900ft</t>
  </si>
  <si>
    <t>1500ft +</t>
  </si>
  <si>
    <t>Total</t>
  </si>
  <si>
    <t>Total % of normal</t>
  </si>
  <si>
    <t>Speeds</t>
  </si>
  <si>
    <t>Stairs</t>
  </si>
  <si>
    <t>WIQ POST</t>
  </si>
  <si>
    <t>Distance</t>
  </si>
  <si>
    <t>NA = DID NOT DO FOR OTHER REASONS</t>
  </si>
  <si>
    <t>Impairment</t>
  </si>
  <si>
    <t>calves?</t>
  </si>
  <si>
    <t xml:space="preserve"> thighs?</t>
  </si>
  <si>
    <t>joints?</t>
  </si>
  <si>
    <t>chest?</t>
  </si>
  <si>
    <t>Weakness?</t>
  </si>
  <si>
    <t>SOB?</t>
  </si>
  <si>
    <t>palpitations?</t>
  </si>
  <si>
    <t>Other?</t>
  </si>
  <si>
    <t>Specify other</t>
  </si>
  <si>
    <t>VASCU QoL PRE</t>
  </si>
  <si>
    <t>Question</t>
  </si>
  <si>
    <t>Interpretation</t>
  </si>
  <si>
    <t>Total sumscore average</t>
  </si>
  <si>
    <t>Domain average sumscore</t>
  </si>
  <si>
    <t>Pain</t>
  </si>
  <si>
    <t>Activity</t>
  </si>
  <si>
    <t>Emotional</t>
  </si>
  <si>
    <t>Symptoms</t>
  </si>
  <si>
    <t>Social</t>
  </si>
  <si>
    <t>VASCU QoL POST</t>
  </si>
  <si>
    <t>Individual scores</t>
  </si>
  <si>
    <t>N =</t>
  </si>
  <si>
    <t>Average Domain Average sumscore</t>
  </si>
  <si>
    <t xml:space="preserve">Emotional </t>
  </si>
  <si>
    <t>Total Sum scores</t>
  </si>
  <si>
    <t>Averages</t>
  </si>
  <si>
    <t>STDEV</t>
  </si>
  <si>
    <t>Individual Score</t>
  </si>
  <si>
    <t xml:space="preserve">N = </t>
  </si>
  <si>
    <t>Individual Scores</t>
  </si>
  <si>
    <t>VascuQoL Pre</t>
  </si>
  <si>
    <t>VascQoL POST</t>
  </si>
  <si>
    <t>Interpretation - all</t>
  </si>
  <si>
    <t>Interpretation - Completers only</t>
  </si>
  <si>
    <t>Number of comorbidities</t>
  </si>
  <si>
    <r>
      <t>MI (8 years ago)/</t>
    </r>
    <r>
      <rPr>
        <sz val="12"/>
        <rFont val="Calibri"/>
        <family val="2"/>
        <scheme val="minor"/>
      </rPr>
      <t>T2</t>
    </r>
    <r>
      <rPr>
        <sz val="12"/>
        <color theme="1"/>
        <rFont val="Calibri"/>
        <family val="2"/>
        <scheme val="minor"/>
      </rPr>
      <t>DM</t>
    </r>
  </si>
  <si>
    <t>lipids/HTN/sleep apnoea</t>
  </si>
  <si>
    <t>HTN/T2DM</t>
  </si>
  <si>
    <t>COPD/ AV &amp; MV Regugitation/AF/IHD/HTN/Lipids/partially sighted</t>
  </si>
  <si>
    <t>T2DM/CVA/MV Replacement/PPM</t>
  </si>
  <si>
    <t>IHD/HTN/Lipids/T2DM/OA/Stress&amp;Anxiety</t>
  </si>
  <si>
    <t>IHD (CABG)/ PMR</t>
  </si>
  <si>
    <t>HTN/Lipids/bilateral Hip replacement</t>
  </si>
  <si>
    <t>HTN/IGT</t>
  </si>
  <si>
    <t>Sendentary Time (hours)</t>
  </si>
  <si>
    <t>Activity Score (MET.hours)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</si>
</sst>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/>
      <right/>
      <top style="thin">
        <color rgb="FF50505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/>
      <bottom style="thin">
        <color rgb="FF505050"/>
      </bottom>
      <diagonal/>
    </border>
    <border>
      <left/>
      <right/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thin">
        <color rgb="FF505050"/>
      </bottom>
      <diagonal/>
    </border>
    <border>
      <left/>
      <right style="thin">
        <color rgb="FF505050"/>
      </right>
      <top/>
      <bottom style="thin">
        <color rgb="FF505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7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0" fontId="2" fillId="0" borderId="0" xfId="1" applyAlignment="1">
      <alignment horizontal="center"/>
    </xf>
    <xf numFmtId="0" fontId="2" fillId="0" borderId="3" xfId="1" applyBorder="1" applyAlignment="1">
      <alignment horizontal="center"/>
    </xf>
    <xf numFmtId="0" fontId="2" fillId="0" borderId="2" xfId="1" applyBorder="1" applyAlignment="1">
      <alignment horizontal="center"/>
    </xf>
    <xf numFmtId="14" fontId="2" fillId="0" borderId="3" xfId="1" applyNumberFormat="1" applyBorder="1" applyAlignment="1">
      <alignment horizontal="center"/>
    </xf>
    <xf numFmtId="0" fontId="2" fillId="0" borderId="0" xfId="1"/>
    <xf numFmtId="14" fontId="2" fillId="0" borderId="3" xfId="1" applyNumberFormat="1" applyFill="1" applyBorder="1" applyAlignment="1">
      <alignment horizontal="center"/>
    </xf>
    <xf numFmtId="0" fontId="2" fillId="0" borderId="3" xfId="1" applyFill="1" applyBorder="1" applyAlignment="1">
      <alignment horizontal="center"/>
    </xf>
    <xf numFmtId="14" fontId="2" fillId="3" borderId="3" xfId="1" applyNumberFormat="1" applyFill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4" xfId="1" applyBorder="1" applyAlignment="1">
      <alignment horizontal="center"/>
    </xf>
    <xf numFmtId="14" fontId="2" fillId="0" borderId="4" xfId="1" applyNumberFormat="1" applyBorder="1" applyAlignment="1">
      <alignment horizontal="center"/>
    </xf>
    <xf numFmtId="14" fontId="2" fillId="3" borderId="4" xfId="1" applyNumberFormat="1" applyFill="1" applyBorder="1" applyAlignment="1">
      <alignment horizontal="center"/>
    </xf>
    <xf numFmtId="0" fontId="2" fillId="2" borderId="1" xfId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3" xfId="0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0" fillId="4" borderId="3" xfId="0" applyFill="1" applyBorder="1"/>
    <xf numFmtId="0" fontId="0" fillId="0" borderId="7" xfId="0" applyBorder="1" applyAlignment="1">
      <alignment horizontal="center"/>
    </xf>
    <xf numFmtId="164" fontId="0" fillId="0" borderId="3" xfId="0" applyNumberFormat="1" applyBorder="1"/>
    <xf numFmtId="164" fontId="0" fillId="4" borderId="3" xfId="0" applyNumberFormat="1" applyFill="1" applyBorder="1"/>
    <xf numFmtId="164" fontId="0" fillId="0" borderId="4" xfId="0" applyNumberFormat="1" applyBorder="1"/>
    <xf numFmtId="0" fontId="0" fillId="5" borderId="0" xfId="0" applyFill="1"/>
    <xf numFmtId="164" fontId="0" fillId="0" borderId="0" xfId="0" applyNumberFormat="1" applyAlignment="1">
      <alignment horizontal="center"/>
    </xf>
    <xf numFmtId="0" fontId="0" fillId="0" borderId="5" xfId="0" applyBorder="1"/>
    <xf numFmtId="0" fontId="0" fillId="5" borderId="2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" xfId="0" applyFill="1" applyBorder="1"/>
    <xf numFmtId="2" fontId="0" fillId="5" borderId="2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0" fillId="5" borderId="4" xfId="0" applyFill="1" applyBorder="1"/>
    <xf numFmtId="0" fontId="0" fillId="5" borderId="2" xfId="0" applyFill="1" applyBorder="1"/>
    <xf numFmtId="2" fontId="0" fillId="0" borderId="0" xfId="0" applyNumberFormat="1"/>
    <xf numFmtId="164" fontId="0" fillId="0" borderId="0" xfId="0" applyNumberFormat="1"/>
    <xf numFmtId="2" fontId="0" fillId="0" borderId="2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0" fontId="0" fillId="4" borderId="2" xfId="0" applyFill="1" applyBorder="1"/>
    <xf numFmtId="0" fontId="0" fillId="6" borderId="0" xfId="0" applyFill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7" borderId="0" xfId="0" applyFill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6" borderId="9" xfId="0" applyFill="1" applyBorder="1"/>
    <xf numFmtId="164" fontId="0" fillId="0" borderId="9" xfId="0" applyNumberFormat="1" applyBorder="1" applyAlignment="1">
      <alignment horizontal="center"/>
    </xf>
    <xf numFmtId="0" fontId="0" fillId="0" borderId="11" xfId="0" applyBorder="1"/>
    <xf numFmtId="164" fontId="0" fillId="0" borderId="11" xfId="0" applyNumberFormat="1" applyBorder="1"/>
    <xf numFmtId="0" fontId="0" fillId="6" borderId="11" xfId="0" applyFill="1" applyBorder="1"/>
    <xf numFmtId="0" fontId="0" fillId="0" borderId="9" xfId="0" applyBorder="1"/>
    <xf numFmtId="2" fontId="0" fillId="0" borderId="9" xfId="0" applyNumberFormat="1" applyBorder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9" xfId="0" applyNumberForma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5" xfId="0" applyFill="1" applyBorder="1"/>
    <xf numFmtId="164" fontId="0" fillId="0" borderId="10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9" xfId="0" applyFill="1" applyBorder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3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0" fontId="0" fillId="8" borderId="0" xfId="0" applyFill="1"/>
    <xf numFmtId="0" fontId="0" fillId="8" borderId="3" xfId="0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9" borderId="1" xfId="0" applyFill="1" applyBorder="1"/>
    <xf numFmtId="0" fontId="6" fillId="10" borderId="18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6" xfId="0" applyFill="1" applyBorder="1"/>
    <xf numFmtId="0" fontId="0" fillId="2" borderId="21" xfId="0" applyFill="1" applyBorder="1"/>
    <xf numFmtId="0" fontId="7" fillId="10" borderId="22" xfId="0" applyFont="1" applyFill="1" applyBorder="1" applyAlignment="1">
      <alignment horizontal="center" vertical="center" wrapText="1"/>
    </xf>
    <xf numFmtId="0" fontId="7" fillId="10" borderId="23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 wrapText="1"/>
    </xf>
    <xf numFmtId="0" fontId="0" fillId="0" borderId="21" xfId="0" applyBorder="1"/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12" borderId="1" xfId="0" applyFill="1" applyBorder="1"/>
    <xf numFmtId="0" fontId="0" fillId="4" borderId="1" xfId="0" applyFill="1" applyBorder="1"/>
    <xf numFmtId="0" fontId="0" fillId="4" borderId="6" xfId="0" applyFill="1" applyBorder="1"/>
    <xf numFmtId="0" fontId="4" fillId="4" borderId="21" xfId="0" applyFont="1" applyFill="1" applyBorder="1"/>
    <xf numFmtId="0" fontId="0" fillId="13" borderId="1" xfId="0" applyFill="1" applyBorder="1"/>
    <xf numFmtId="0" fontId="0" fillId="0" borderId="0" xfId="0" applyAlignment="1">
      <alignment vertical="top"/>
    </xf>
    <xf numFmtId="0" fontId="7" fillId="10" borderId="22" xfId="0" applyFont="1" applyFill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1" fontId="0" fillId="0" borderId="0" xfId="0" applyNumberFormat="1"/>
    <xf numFmtId="1" fontId="0" fillId="4" borderId="0" xfId="0" applyNumberFormat="1" applyFill="1"/>
    <xf numFmtId="0" fontId="0" fillId="13" borderId="1" xfId="0" applyFill="1" applyBorder="1" applyAlignment="1">
      <alignment vertical="top"/>
    </xf>
    <xf numFmtId="0" fontId="0" fillId="4" borderId="0" xfId="0" applyFill="1" applyAlignment="1">
      <alignment vertical="top"/>
    </xf>
    <xf numFmtId="0" fontId="0" fillId="0" borderId="0" xfId="0" applyAlignment="1">
      <alignment horizontal="center"/>
    </xf>
    <xf numFmtId="0" fontId="0" fillId="2" borderId="25" xfId="0" applyFill="1" applyBorder="1"/>
    <xf numFmtId="0" fontId="0" fillId="2" borderId="26" xfId="0" applyFill="1" applyBorder="1"/>
    <xf numFmtId="0" fontId="0" fillId="5" borderId="1" xfId="0" applyFill="1" applyBorder="1"/>
    <xf numFmtId="0" fontId="0" fillId="2" borderId="2" xfId="0" applyFill="1" applyBorder="1"/>
    <xf numFmtId="0" fontId="0" fillId="2" borderId="27" xfId="0" applyFill="1" applyBorder="1"/>
    <xf numFmtId="1" fontId="0" fillId="0" borderId="1" xfId="0" applyNumberFormat="1" applyBorder="1"/>
    <xf numFmtId="1" fontId="0" fillId="5" borderId="1" xfId="0" applyNumberFormat="1" applyFill="1" applyBorder="1"/>
    <xf numFmtId="1" fontId="0" fillId="4" borderId="1" xfId="0" applyNumberFormat="1" applyFill="1" applyBorder="1"/>
    <xf numFmtId="0" fontId="0" fillId="2" borderId="28" xfId="0" applyFill="1" applyBorder="1"/>
    <xf numFmtId="0" fontId="0" fillId="0" borderId="28" xfId="0" applyBorder="1"/>
    <xf numFmtId="0" fontId="4" fillId="4" borderId="1" xfId="0" applyFont="1" applyFill="1" applyBorder="1"/>
    <xf numFmtId="0" fontId="0" fillId="13" borderId="6" xfId="0" applyFill="1" applyBorder="1"/>
    <xf numFmtId="0" fontId="0" fillId="4" borderId="28" xfId="0" applyFill="1" applyBorder="1"/>
    <xf numFmtId="0" fontId="7" fillId="10" borderId="19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 wrapText="1"/>
    </xf>
    <xf numFmtId="0" fontId="7" fillId="10" borderId="30" xfId="0" applyFont="1" applyFill="1" applyBorder="1" applyAlignment="1">
      <alignment horizontal="center" vertical="center" wrapText="1"/>
    </xf>
    <xf numFmtId="0" fontId="0" fillId="14" borderId="31" xfId="0" applyFill="1" applyBorder="1"/>
    <xf numFmtId="164" fontId="6" fillId="0" borderId="23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Fill="1" applyBorder="1"/>
    <xf numFmtId="164" fontId="6" fillId="0" borderId="23" xfId="0" applyNumberFormat="1" applyFont="1" applyFill="1" applyBorder="1" applyAlignment="1">
      <alignment horizontal="center" vertical="center" wrapText="1"/>
    </xf>
    <xf numFmtId="0" fontId="0" fillId="13" borderId="0" xfId="0" applyFill="1" applyBorder="1"/>
    <xf numFmtId="0" fontId="0" fillId="9" borderId="0" xfId="0" applyFill="1"/>
    <xf numFmtId="0" fontId="0" fillId="12" borderId="0" xfId="0" applyFill="1"/>
    <xf numFmtId="0" fontId="0" fillId="15" borderId="6" xfId="0" applyFill="1" applyBorder="1"/>
    <xf numFmtId="0" fontId="0" fillId="0" borderId="6" xfId="0" applyFill="1" applyBorder="1"/>
    <xf numFmtId="0" fontId="0" fillId="0" borderId="21" xfId="0" applyFill="1" applyBorder="1"/>
    <xf numFmtId="0" fontId="0" fillId="0" borderId="28" xfId="0" applyFill="1" applyBorder="1"/>
    <xf numFmtId="0" fontId="0" fillId="2" borderId="32" xfId="0" applyFill="1" applyBorder="1"/>
    <xf numFmtId="164" fontId="0" fillId="13" borderId="1" xfId="0" applyNumberFormat="1" applyFill="1" applyBorder="1"/>
    <xf numFmtId="164" fontId="0" fillId="0" borderId="16" xfId="0" applyNumberFormat="1" applyBorder="1"/>
    <xf numFmtId="0" fontId="0" fillId="2" borderId="4" xfId="0" applyFill="1" applyBorder="1"/>
    <xf numFmtId="0" fontId="0" fillId="2" borderId="16" xfId="0" applyFill="1" applyBorder="1"/>
    <xf numFmtId="0" fontId="0" fillId="2" borderId="33" xfId="0" applyFill="1" applyBorder="1"/>
    <xf numFmtId="0" fontId="0" fillId="9" borderId="1" xfId="0" applyFill="1" applyBorder="1" applyAlignment="1">
      <alignment horizontal="right"/>
    </xf>
    <xf numFmtId="164" fontId="0" fillId="5" borderId="1" xfId="0" applyNumberFormat="1" applyFill="1" applyBorder="1"/>
    <xf numFmtId="0" fontId="0" fillId="16" borderId="1" xfId="0" applyFill="1" applyBorder="1"/>
    <xf numFmtId="0" fontId="0" fillId="0" borderId="1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4" borderId="21" xfId="0" applyFill="1" applyBorder="1"/>
    <xf numFmtId="164" fontId="0" fillId="0" borderId="6" xfId="0" applyNumberFormat="1" applyBorder="1"/>
    <xf numFmtId="0" fontId="0" fillId="9" borderId="21" xfId="0" applyFill="1" applyBorder="1"/>
    <xf numFmtId="164" fontId="0" fillId="16" borderId="1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29" xfId="0" applyBorder="1"/>
    <xf numFmtId="0" fontId="0" fillId="0" borderId="26" xfId="0" applyBorder="1"/>
    <xf numFmtId="0" fontId="0" fillId="0" borderId="34" xfId="0" applyBorder="1"/>
    <xf numFmtId="0" fontId="0" fillId="0" borderId="35" xfId="0" applyBorder="1"/>
    <xf numFmtId="0" fontId="0" fillId="16" borderId="6" xfId="0" applyFill="1" applyBorder="1"/>
    <xf numFmtId="0" fontId="0" fillId="0" borderId="36" xfId="0" applyBorder="1"/>
    <xf numFmtId="0" fontId="0" fillId="0" borderId="37" xfId="0" applyBorder="1"/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9" borderId="21" xfId="0" applyFill="1" applyBorder="1" applyAlignment="1">
      <alignment horizontal="right"/>
    </xf>
    <xf numFmtId="0" fontId="0" fillId="17" borderId="1" xfId="0" applyFill="1" applyBorder="1"/>
    <xf numFmtId="0" fontId="0" fillId="5" borderId="21" xfId="0" applyFill="1" applyBorder="1"/>
    <xf numFmtId="0" fontId="0" fillId="4" borderId="7" xfId="0" applyFill="1" applyBorder="1"/>
    <xf numFmtId="164" fontId="0" fillId="12" borderId="1" xfId="0" applyNumberFormat="1" applyFill="1" applyBorder="1"/>
    <xf numFmtId="0" fontId="0" fillId="12" borderId="6" xfId="0" applyFill="1" applyBorder="1"/>
    <xf numFmtId="0" fontId="5" fillId="2" borderId="38" xfId="0" applyFont="1" applyFill="1" applyBorder="1"/>
    <xf numFmtId="164" fontId="0" fillId="4" borderId="1" xfId="0" applyNumberFormat="1" applyFill="1" applyBorder="1"/>
    <xf numFmtId="0" fontId="0" fillId="5" borderId="7" xfId="0" applyFill="1" applyBorder="1"/>
    <xf numFmtId="0" fontId="0" fillId="5" borderId="29" xfId="0" applyFill="1" applyBorder="1"/>
    <xf numFmtId="0" fontId="0" fillId="5" borderId="34" xfId="0" applyFill="1" applyBorder="1"/>
    <xf numFmtId="0" fontId="0" fillId="5" borderId="36" xfId="0" applyFill="1" applyBorder="1"/>
    <xf numFmtId="0" fontId="5" fillId="0" borderId="38" xfId="0" applyFont="1" applyBorder="1"/>
    <xf numFmtId="0" fontId="0" fillId="18" borderId="1" xfId="0" applyFill="1" applyBorder="1"/>
    <xf numFmtId="0" fontId="0" fillId="18" borderId="3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0" fillId="18" borderId="2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5" borderId="15" xfId="0" applyFill="1" applyBorder="1" applyAlignment="1">
      <alignment horizontal="center"/>
    </xf>
    <xf numFmtId="0" fontId="0" fillId="18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8" borderId="6" xfId="0" applyFill="1" applyBorder="1" applyAlignment="1">
      <alignment horizontal="center"/>
    </xf>
    <xf numFmtId="0" fontId="0" fillId="18" borderId="7" xfId="0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20" borderId="6" xfId="0" applyFill="1" applyBorder="1" applyAlignment="1">
      <alignment horizontal="center"/>
    </xf>
    <xf numFmtId="0" fontId="0" fillId="20" borderId="7" xfId="0" applyFill="1" applyBorder="1" applyAlignment="1">
      <alignment horizontal="center"/>
    </xf>
    <xf numFmtId="0" fontId="0" fillId="20" borderId="8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19" borderId="6" xfId="0" applyFill="1" applyBorder="1" applyAlignment="1">
      <alignment horizontal="center"/>
    </xf>
    <xf numFmtId="0" fontId="0" fillId="19" borderId="7" xfId="0" applyFill="1" applyBorder="1" applyAlignment="1">
      <alignment horizontal="center"/>
    </xf>
    <xf numFmtId="0" fontId="0" fillId="19" borderId="8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21" borderId="4" xfId="0" applyFill="1" applyBorder="1" applyAlignment="1">
      <alignment horizontal="center"/>
    </xf>
    <xf numFmtId="2" fontId="0" fillId="21" borderId="4" xfId="0" applyNumberFormat="1" applyFill="1" applyBorder="1" applyAlignment="1">
      <alignment horizontal="center"/>
    </xf>
    <xf numFmtId="0" fontId="0" fillId="22" borderId="1" xfId="0" applyFill="1" applyBorder="1"/>
    <xf numFmtId="0" fontId="0" fillId="19" borderId="8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/>
    <xf numFmtId="2" fontId="0" fillId="6" borderId="3" xfId="0" applyNumberFormat="1" applyFill="1" applyBorder="1"/>
    <xf numFmtId="0" fontId="0" fillId="21" borderId="4" xfId="0" applyFill="1" applyBorder="1"/>
    <xf numFmtId="2" fontId="0" fillId="21" borderId="4" xfId="0" applyNumberFormat="1" applyFill="1" applyBorder="1"/>
    <xf numFmtId="2" fontId="0" fillId="0" borderId="10" xfId="0" applyNumberFormat="1" applyBorder="1"/>
    <xf numFmtId="0" fontId="8" fillId="0" borderId="0" xfId="0" applyFont="1"/>
    <xf numFmtId="2" fontId="0" fillId="5" borderId="0" xfId="0" applyNumberFormat="1" applyFill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0" borderId="0" xfId="0" applyFill="1" applyBorder="1"/>
    <xf numFmtId="0" fontId="0" fillId="4" borderId="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4" fontId="2" fillId="4" borderId="3" xfId="1" applyNumberFormat="1" applyFill="1" applyBorder="1" applyAlignment="1">
      <alignment horizontal="center"/>
    </xf>
    <xf numFmtId="0" fontId="2" fillId="4" borderId="0" xfId="1" applyFill="1" applyAlignment="1">
      <alignment horizontal="center"/>
    </xf>
  </cellXfs>
  <cellStyles count="2">
    <cellStyle name="Normal" xfId="0" builtinId="0"/>
    <cellStyle name="Normal 2" xfId="1" xr:uid="{3ED9C3CC-A7D9-4AA1-B11C-945C982F55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1E1DE-DD2A-42A7-B53E-D77F1B79380E}">
  <dimension ref="A1:R67"/>
  <sheetViews>
    <sheetView workbookViewId="0">
      <selection activeCell="O5" sqref="O5:P5"/>
    </sheetView>
  </sheetViews>
  <sheetFormatPr defaultRowHeight="14.4" x14ac:dyDescent="0.3"/>
  <cols>
    <col min="1" max="1" width="18" bestFit="1" customWidth="1"/>
    <col min="3" max="3" width="14.88671875" bestFit="1" customWidth="1"/>
    <col min="4" max="5" width="22.44140625" customWidth="1"/>
    <col min="6" max="6" width="17.33203125" bestFit="1" customWidth="1"/>
    <col min="7" max="7" width="40.21875" bestFit="1" customWidth="1"/>
    <col min="8" max="8" width="16.77734375" bestFit="1" customWidth="1"/>
    <col min="9" max="9" width="19.44140625" bestFit="1" customWidth="1"/>
    <col min="10" max="10" width="26.77734375" bestFit="1" customWidth="1"/>
    <col min="11" max="12" width="53.77734375" bestFit="1" customWidth="1"/>
    <col min="13" max="13" width="26" bestFit="1" customWidth="1"/>
    <col min="14" max="14" width="28.21875" bestFit="1" customWidth="1"/>
    <col min="15" max="15" width="39.44140625" bestFit="1" customWidth="1"/>
    <col min="16" max="16" width="28.21875" bestFit="1" customWidth="1"/>
    <col min="17" max="17" width="14.109375" customWidth="1"/>
    <col min="18" max="18" width="15.21875" bestFit="1" customWidth="1"/>
  </cols>
  <sheetData>
    <row r="1" spans="1:18" x14ac:dyDescent="0.3">
      <c r="A1" s="3" t="s">
        <v>114</v>
      </c>
      <c r="B1" s="3" t="s">
        <v>0</v>
      </c>
      <c r="C1" s="3" t="s">
        <v>1</v>
      </c>
      <c r="D1" s="3" t="s">
        <v>2</v>
      </c>
      <c r="E1" s="3"/>
      <c r="F1" s="3" t="s">
        <v>3</v>
      </c>
      <c r="G1" s="3" t="s">
        <v>111</v>
      </c>
      <c r="H1" s="3" t="s">
        <v>4</v>
      </c>
      <c r="I1" s="3" t="s">
        <v>41</v>
      </c>
      <c r="J1" s="3" t="s">
        <v>42</v>
      </c>
      <c r="K1" s="3" t="s">
        <v>6</v>
      </c>
      <c r="L1" s="3" t="s">
        <v>7</v>
      </c>
      <c r="M1" s="3" t="s">
        <v>248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</row>
    <row r="2" spans="1:18" x14ac:dyDescent="0.3">
      <c r="A2" s="4">
        <v>1</v>
      </c>
      <c r="B2" s="4" t="s">
        <v>13</v>
      </c>
      <c r="C2" s="4">
        <v>67</v>
      </c>
      <c r="D2" s="4" t="s">
        <v>14</v>
      </c>
      <c r="E2" s="6" t="s">
        <v>109</v>
      </c>
      <c r="F2" s="5">
        <v>43271</v>
      </c>
      <c r="G2" s="4" t="s">
        <v>15</v>
      </c>
      <c r="H2" s="4">
        <v>0.9</v>
      </c>
      <c r="I2" s="4"/>
      <c r="J2" s="4">
        <v>0.5</v>
      </c>
      <c r="K2" s="4" t="s">
        <v>19</v>
      </c>
      <c r="L2" s="4" t="s">
        <v>25</v>
      </c>
      <c r="M2" s="4">
        <v>0</v>
      </c>
      <c r="N2" s="5">
        <v>43327</v>
      </c>
      <c r="O2" s="5">
        <v>43432</v>
      </c>
      <c r="P2" s="4">
        <v>12</v>
      </c>
      <c r="Q2" s="4" t="s">
        <v>17</v>
      </c>
      <c r="R2" s="4">
        <v>3</v>
      </c>
    </row>
    <row r="3" spans="1:18" x14ac:dyDescent="0.3">
      <c r="A3" s="6">
        <v>2</v>
      </c>
      <c r="B3" s="6" t="s">
        <v>18</v>
      </c>
      <c r="C3" s="6">
        <v>59</v>
      </c>
      <c r="D3" s="6" t="s">
        <v>14</v>
      </c>
      <c r="E3" s="6" t="s">
        <v>109</v>
      </c>
      <c r="F3" s="7">
        <v>43258</v>
      </c>
      <c r="G3" s="6" t="s">
        <v>15</v>
      </c>
      <c r="H3" s="6">
        <v>0.3</v>
      </c>
      <c r="I3" s="6"/>
      <c r="J3" s="6"/>
      <c r="K3" s="6" t="s">
        <v>19</v>
      </c>
      <c r="L3" s="6" t="s">
        <v>43</v>
      </c>
      <c r="M3" s="6">
        <v>1</v>
      </c>
      <c r="N3" s="7">
        <v>43329</v>
      </c>
      <c r="O3" s="7">
        <v>43440</v>
      </c>
      <c r="P3" s="6">
        <v>11</v>
      </c>
      <c r="Q3" s="6" t="s">
        <v>30</v>
      </c>
      <c r="R3" s="6"/>
    </row>
    <row r="4" spans="1:18" x14ac:dyDescent="0.3">
      <c r="A4" s="6">
        <v>3</v>
      </c>
      <c r="B4" s="6" t="s">
        <v>13</v>
      </c>
      <c r="C4" s="6">
        <v>88</v>
      </c>
      <c r="D4" s="6" t="s">
        <v>14</v>
      </c>
      <c r="E4" s="6" t="s">
        <v>109</v>
      </c>
      <c r="F4" s="7">
        <v>43217</v>
      </c>
      <c r="G4" s="6" t="s">
        <v>21</v>
      </c>
      <c r="H4" s="6">
        <v>0.5</v>
      </c>
      <c r="I4" s="6"/>
      <c r="J4" s="6"/>
      <c r="K4" s="6" t="s">
        <v>19</v>
      </c>
      <c r="L4" s="6" t="s">
        <v>256</v>
      </c>
      <c r="M4" s="6">
        <v>3</v>
      </c>
      <c r="N4" s="7">
        <v>43334</v>
      </c>
      <c r="O4" s="7">
        <v>43433</v>
      </c>
      <c r="P4" s="6">
        <v>11</v>
      </c>
      <c r="Q4" s="6" t="s">
        <v>30</v>
      </c>
      <c r="R4" s="6"/>
    </row>
    <row r="5" spans="1:18" x14ac:dyDescent="0.3">
      <c r="A5" s="6">
        <v>4</v>
      </c>
      <c r="B5" s="6" t="s">
        <v>18</v>
      </c>
      <c r="C5" s="6">
        <v>54</v>
      </c>
      <c r="D5" s="6" t="s">
        <v>14</v>
      </c>
      <c r="E5" s="6" t="s">
        <v>109</v>
      </c>
      <c r="F5" s="7">
        <v>43301</v>
      </c>
      <c r="G5" s="6" t="s">
        <v>21</v>
      </c>
      <c r="H5" s="6">
        <v>0.7</v>
      </c>
      <c r="I5" s="6"/>
      <c r="J5" s="6"/>
      <c r="K5" s="6" t="s">
        <v>16</v>
      </c>
      <c r="L5" s="6" t="s">
        <v>32</v>
      </c>
      <c r="M5" s="6">
        <v>2</v>
      </c>
      <c r="N5" s="7">
        <v>43335</v>
      </c>
      <c r="O5" s="29" t="s">
        <v>40</v>
      </c>
      <c r="P5" s="29" t="s">
        <v>40</v>
      </c>
      <c r="Q5" s="6" t="s">
        <v>17</v>
      </c>
      <c r="R5" s="38" t="s">
        <v>39</v>
      </c>
    </row>
    <row r="6" spans="1:18" x14ac:dyDescent="0.3">
      <c r="A6" s="6">
        <v>5</v>
      </c>
      <c r="B6" s="6" t="s">
        <v>18</v>
      </c>
      <c r="C6" s="6">
        <v>78</v>
      </c>
      <c r="D6" s="6" t="s">
        <v>44</v>
      </c>
      <c r="E6" s="6" t="s">
        <v>109</v>
      </c>
      <c r="F6" s="7">
        <v>43347</v>
      </c>
      <c r="G6" s="6" t="s">
        <v>21</v>
      </c>
      <c r="H6" s="6">
        <v>0.75</v>
      </c>
      <c r="I6" s="6"/>
      <c r="J6" s="6"/>
      <c r="K6" s="6" t="s">
        <v>16</v>
      </c>
      <c r="L6" s="6" t="s">
        <v>43</v>
      </c>
      <c r="M6" s="6">
        <v>1</v>
      </c>
      <c r="N6" s="7">
        <v>43383</v>
      </c>
      <c r="O6" s="7">
        <v>43754</v>
      </c>
      <c r="P6" s="6">
        <v>12</v>
      </c>
      <c r="Q6" s="6" t="s">
        <v>30</v>
      </c>
      <c r="R6" s="6"/>
    </row>
    <row r="7" spans="1:18" x14ac:dyDescent="0.3">
      <c r="A7" s="6">
        <v>6</v>
      </c>
      <c r="B7" s="6" t="s">
        <v>13</v>
      </c>
      <c r="C7" s="6">
        <v>78</v>
      </c>
      <c r="D7" s="6" t="s">
        <v>14</v>
      </c>
      <c r="E7" s="6" t="s">
        <v>109</v>
      </c>
      <c r="F7" s="7">
        <v>43364</v>
      </c>
      <c r="G7" s="6" t="s">
        <v>21</v>
      </c>
      <c r="H7" s="6">
        <v>0.8</v>
      </c>
      <c r="I7" s="6"/>
      <c r="J7" s="6"/>
      <c r="K7" s="6" t="s">
        <v>19</v>
      </c>
      <c r="L7" s="6" t="s">
        <v>45</v>
      </c>
      <c r="M7" s="6">
        <v>3</v>
      </c>
      <c r="N7" s="7">
        <v>43481</v>
      </c>
      <c r="O7" s="29" t="s">
        <v>40</v>
      </c>
      <c r="P7" s="29" t="s">
        <v>40</v>
      </c>
      <c r="Q7" s="6" t="s">
        <v>24</v>
      </c>
      <c r="R7" s="6"/>
    </row>
    <row r="8" spans="1:18" x14ac:dyDescent="0.3">
      <c r="A8" s="6">
        <v>7</v>
      </c>
      <c r="B8" s="6" t="s">
        <v>13</v>
      </c>
      <c r="C8" s="6">
        <v>48</v>
      </c>
      <c r="D8" s="6" t="s">
        <v>14</v>
      </c>
      <c r="E8" s="6" t="s">
        <v>109</v>
      </c>
      <c r="F8" s="7">
        <v>43316</v>
      </c>
      <c r="G8" s="6" t="s">
        <v>21</v>
      </c>
      <c r="H8" s="6" t="s">
        <v>46</v>
      </c>
      <c r="I8" s="6"/>
      <c r="J8" s="6" t="s">
        <v>47</v>
      </c>
      <c r="K8" s="6" t="s">
        <v>19</v>
      </c>
      <c r="L8" s="6" t="s">
        <v>48</v>
      </c>
      <c r="M8" s="6">
        <v>6</v>
      </c>
      <c r="N8" s="7">
        <v>43489</v>
      </c>
      <c r="O8" s="7">
        <v>43601</v>
      </c>
      <c r="P8" s="6">
        <v>12</v>
      </c>
      <c r="Q8" s="6" t="s">
        <v>24</v>
      </c>
      <c r="R8" s="6">
        <v>0</v>
      </c>
    </row>
    <row r="9" spans="1:18" x14ac:dyDescent="0.3">
      <c r="A9" s="6">
        <v>8</v>
      </c>
      <c r="B9" s="6" t="s">
        <v>18</v>
      </c>
      <c r="C9" s="6">
        <v>49</v>
      </c>
      <c r="D9" s="6" t="s">
        <v>49</v>
      </c>
      <c r="E9" s="6" t="s">
        <v>109</v>
      </c>
      <c r="F9" s="6" t="s">
        <v>50</v>
      </c>
      <c r="G9" s="6" t="s">
        <v>21</v>
      </c>
      <c r="H9" s="6">
        <v>0.68</v>
      </c>
      <c r="I9" s="6"/>
      <c r="J9" s="6"/>
      <c r="K9" s="6" t="s">
        <v>51</v>
      </c>
      <c r="L9" s="6" t="s">
        <v>52</v>
      </c>
      <c r="M9" s="6">
        <v>2</v>
      </c>
      <c r="N9" s="7">
        <v>43635</v>
      </c>
      <c r="O9" s="29" t="s">
        <v>40</v>
      </c>
      <c r="P9" s="29" t="s">
        <v>40</v>
      </c>
      <c r="Q9" s="6" t="s">
        <v>17</v>
      </c>
      <c r="R9" s="6" t="s">
        <v>53</v>
      </c>
    </row>
    <row r="10" spans="1:18" x14ac:dyDescent="0.3">
      <c r="A10" s="6">
        <v>9</v>
      </c>
      <c r="B10" s="6" t="s">
        <v>18</v>
      </c>
      <c r="C10" s="6">
        <v>81</v>
      </c>
      <c r="D10" s="6" t="s">
        <v>14</v>
      </c>
      <c r="E10" s="6" t="s">
        <v>109</v>
      </c>
      <c r="F10" s="7">
        <v>43826</v>
      </c>
      <c r="G10" s="6" t="s">
        <v>21</v>
      </c>
      <c r="H10" s="6" t="s">
        <v>65</v>
      </c>
      <c r="I10" s="6" t="s">
        <v>54</v>
      </c>
      <c r="J10" s="6"/>
      <c r="K10" s="6" t="s">
        <v>19</v>
      </c>
      <c r="L10" s="6" t="s">
        <v>32</v>
      </c>
      <c r="M10" s="6">
        <v>2</v>
      </c>
      <c r="N10" s="7">
        <v>43495</v>
      </c>
      <c r="O10" s="7">
        <v>43558</v>
      </c>
      <c r="P10" s="6">
        <v>10</v>
      </c>
      <c r="Q10" s="6" t="s">
        <v>30</v>
      </c>
      <c r="R10" s="6"/>
    </row>
    <row r="11" spans="1:18" x14ac:dyDescent="0.3">
      <c r="A11" s="6">
        <v>10</v>
      </c>
      <c r="B11" s="6" t="s">
        <v>18</v>
      </c>
      <c r="C11" s="6">
        <v>76</v>
      </c>
      <c r="D11" s="6" t="s">
        <v>14</v>
      </c>
      <c r="E11" s="6" t="s">
        <v>109</v>
      </c>
      <c r="F11" s="7">
        <v>43438</v>
      </c>
      <c r="G11" s="6" t="s">
        <v>21</v>
      </c>
      <c r="H11" s="6">
        <v>0.85</v>
      </c>
      <c r="I11" s="6"/>
      <c r="J11" s="6" t="s">
        <v>55</v>
      </c>
      <c r="K11" s="6" t="s">
        <v>19</v>
      </c>
      <c r="L11" s="6" t="s">
        <v>56</v>
      </c>
      <c r="M11" s="6">
        <v>1</v>
      </c>
      <c r="N11" s="7">
        <v>43507</v>
      </c>
      <c r="O11" s="7">
        <v>43593</v>
      </c>
      <c r="P11" s="6">
        <v>12</v>
      </c>
      <c r="Q11" s="6" t="s">
        <v>24</v>
      </c>
      <c r="R11" s="6">
        <v>0</v>
      </c>
    </row>
    <row r="12" spans="1:18" x14ac:dyDescent="0.3">
      <c r="A12" s="6">
        <v>11</v>
      </c>
      <c r="B12" s="6" t="s">
        <v>13</v>
      </c>
      <c r="C12" s="6">
        <v>58</v>
      </c>
      <c r="D12" s="6" t="s">
        <v>14</v>
      </c>
      <c r="E12" s="6" t="s">
        <v>109</v>
      </c>
      <c r="F12" s="7">
        <v>43145</v>
      </c>
      <c r="G12" s="6" t="s">
        <v>21</v>
      </c>
      <c r="H12" s="6">
        <v>0.6</v>
      </c>
      <c r="I12" s="6"/>
      <c r="J12" s="6">
        <v>0.4</v>
      </c>
      <c r="K12" s="6" t="s">
        <v>16</v>
      </c>
      <c r="L12" s="6" t="s">
        <v>257</v>
      </c>
      <c r="M12" s="6">
        <v>2</v>
      </c>
      <c r="N12" s="7">
        <v>43549</v>
      </c>
      <c r="O12" s="29" t="s">
        <v>40</v>
      </c>
      <c r="P12" s="29" t="s">
        <v>40</v>
      </c>
      <c r="Q12" s="1" t="s">
        <v>24</v>
      </c>
      <c r="R12" s="6"/>
    </row>
    <row r="13" spans="1:18" x14ac:dyDescent="0.3">
      <c r="A13" s="6">
        <v>12</v>
      </c>
      <c r="B13" s="6" t="s">
        <v>13</v>
      </c>
      <c r="C13" s="6">
        <v>75</v>
      </c>
      <c r="D13" s="6" t="s">
        <v>14</v>
      </c>
      <c r="E13" s="6" t="s">
        <v>109</v>
      </c>
      <c r="F13" s="7">
        <v>43424</v>
      </c>
      <c r="G13" s="6" t="s">
        <v>15</v>
      </c>
      <c r="H13" s="6">
        <v>0.8</v>
      </c>
      <c r="I13" s="6"/>
      <c r="J13" s="6">
        <v>0.5</v>
      </c>
      <c r="K13" s="6" t="s">
        <v>16</v>
      </c>
      <c r="L13" s="6" t="s">
        <v>57</v>
      </c>
      <c r="M13" s="6">
        <v>3</v>
      </c>
      <c r="N13" s="7">
        <v>43549</v>
      </c>
      <c r="O13" s="7">
        <v>43649</v>
      </c>
      <c r="P13" s="6">
        <v>10</v>
      </c>
      <c r="Q13" s="6" t="s">
        <v>24</v>
      </c>
      <c r="R13" s="6"/>
    </row>
    <row r="14" spans="1:18" x14ac:dyDescent="0.3">
      <c r="A14" s="6">
        <v>13</v>
      </c>
      <c r="B14" s="6" t="s">
        <v>18</v>
      </c>
      <c r="C14" s="6">
        <v>69</v>
      </c>
      <c r="D14" s="6" t="s">
        <v>14</v>
      </c>
      <c r="E14" s="6" t="s">
        <v>109</v>
      </c>
      <c r="F14" s="7">
        <v>43528</v>
      </c>
      <c r="G14" s="6" t="s">
        <v>21</v>
      </c>
      <c r="H14" s="6">
        <v>0.77</v>
      </c>
      <c r="I14" s="6"/>
      <c r="J14" s="6">
        <v>0.42</v>
      </c>
      <c r="K14" s="6" t="s">
        <v>16</v>
      </c>
      <c r="L14" s="6" t="s">
        <v>58</v>
      </c>
      <c r="M14" s="6">
        <v>2</v>
      </c>
      <c r="N14" s="7">
        <v>43584</v>
      </c>
      <c r="O14" s="7">
        <v>43678</v>
      </c>
      <c r="P14" s="6">
        <v>12</v>
      </c>
      <c r="Q14" s="6" t="s">
        <v>17</v>
      </c>
      <c r="R14" s="6">
        <v>8</v>
      </c>
    </row>
    <row r="15" spans="1:18" x14ac:dyDescent="0.3">
      <c r="A15" s="6">
        <v>14</v>
      </c>
      <c r="B15" s="6" t="s">
        <v>13</v>
      </c>
      <c r="C15" s="6">
        <v>79</v>
      </c>
      <c r="D15" s="6" t="s">
        <v>44</v>
      </c>
      <c r="E15" s="6" t="s">
        <v>109</v>
      </c>
      <c r="F15" s="7">
        <v>43592</v>
      </c>
      <c r="G15" s="6" t="s">
        <v>21</v>
      </c>
      <c r="H15" s="6">
        <v>0.4</v>
      </c>
      <c r="I15" s="6"/>
      <c r="J15" s="6"/>
      <c r="K15" s="6" t="s">
        <v>59</v>
      </c>
      <c r="L15" s="6" t="s">
        <v>60</v>
      </c>
      <c r="M15" s="6">
        <v>2</v>
      </c>
      <c r="N15" s="7">
        <v>43696</v>
      </c>
      <c r="O15" s="29" t="s">
        <v>40</v>
      </c>
      <c r="P15" s="29" t="s">
        <v>40</v>
      </c>
      <c r="Q15" s="6" t="s">
        <v>24</v>
      </c>
      <c r="R15" s="6"/>
    </row>
    <row r="16" spans="1:18" x14ac:dyDescent="0.3">
      <c r="A16" s="6">
        <v>15</v>
      </c>
      <c r="B16" s="6" t="s">
        <v>18</v>
      </c>
      <c r="C16" s="6">
        <v>57</v>
      </c>
      <c r="D16" s="6" t="s">
        <v>14</v>
      </c>
      <c r="E16" s="6" t="s">
        <v>109</v>
      </c>
      <c r="F16" s="6" t="s">
        <v>61</v>
      </c>
      <c r="G16" s="6" t="s">
        <v>21</v>
      </c>
      <c r="H16" s="6">
        <v>0.8</v>
      </c>
      <c r="I16" s="6"/>
      <c r="J16" s="6"/>
      <c r="K16" s="6" t="s">
        <v>51</v>
      </c>
      <c r="L16" s="6" t="s">
        <v>62</v>
      </c>
      <c r="M16" s="6">
        <v>3</v>
      </c>
      <c r="N16" s="7">
        <v>43720</v>
      </c>
      <c r="O16" s="29" t="s">
        <v>40</v>
      </c>
      <c r="P16" s="29" t="s">
        <v>40</v>
      </c>
      <c r="Q16" s="6" t="s">
        <v>17</v>
      </c>
      <c r="R16" s="6">
        <v>10</v>
      </c>
    </row>
    <row r="17" spans="1:18" x14ac:dyDescent="0.3">
      <c r="A17" s="6">
        <v>16</v>
      </c>
      <c r="B17" s="6" t="s">
        <v>18</v>
      </c>
      <c r="C17" s="6">
        <v>64</v>
      </c>
      <c r="D17" s="6" t="s">
        <v>14</v>
      </c>
      <c r="E17" s="6" t="s">
        <v>109</v>
      </c>
      <c r="F17" s="8">
        <v>2014</v>
      </c>
      <c r="G17" s="6" t="s">
        <v>15</v>
      </c>
      <c r="H17" s="8" t="s">
        <v>63</v>
      </c>
      <c r="I17" s="6"/>
      <c r="J17" s="6"/>
      <c r="K17" s="6" t="s">
        <v>51</v>
      </c>
      <c r="L17" s="6" t="s">
        <v>25</v>
      </c>
      <c r="M17" s="6">
        <v>0</v>
      </c>
      <c r="N17" s="7">
        <v>43706</v>
      </c>
      <c r="O17" s="7" t="s">
        <v>64</v>
      </c>
      <c r="P17" s="8">
        <v>12</v>
      </c>
      <c r="Q17" s="6" t="s">
        <v>17</v>
      </c>
      <c r="R17" s="6">
        <v>10</v>
      </c>
    </row>
    <row r="18" spans="1:18" x14ac:dyDescent="0.3">
      <c r="A18" s="9">
        <v>17</v>
      </c>
      <c r="B18" s="9" t="s">
        <v>18</v>
      </c>
      <c r="C18" s="9">
        <v>51</v>
      </c>
      <c r="D18" s="9" t="s">
        <v>14</v>
      </c>
      <c r="E18" s="9" t="s">
        <v>109</v>
      </c>
      <c r="F18" s="10">
        <v>43505</v>
      </c>
      <c r="G18" s="9" t="s">
        <v>21</v>
      </c>
      <c r="H18" s="9">
        <v>0.73</v>
      </c>
      <c r="I18" s="9"/>
      <c r="J18" s="9">
        <v>0.48</v>
      </c>
      <c r="K18" s="9" t="s">
        <v>51</v>
      </c>
      <c r="L18" s="9" t="s">
        <v>25</v>
      </c>
      <c r="M18" s="9">
        <v>0</v>
      </c>
      <c r="N18" s="10">
        <v>43728</v>
      </c>
      <c r="O18" s="10">
        <v>43810</v>
      </c>
      <c r="P18" s="9">
        <v>12</v>
      </c>
      <c r="Q18" s="9" t="s">
        <v>17</v>
      </c>
      <c r="R18" s="9">
        <v>12</v>
      </c>
    </row>
    <row r="21" spans="1:18" x14ac:dyDescent="0.3">
      <c r="A21" s="3" t="s">
        <v>113</v>
      </c>
      <c r="B21" s="3" t="s">
        <v>0</v>
      </c>
      <c r="C21" s="3" t="s">
        <v>1</v>
      </c>
      <c r="D21" s="3" t="s">
        <v>2</v>
      </c>
      <c r="E21" s="3" t="s">
        <v>108</v>
      </c>
      <c r="F21" s="3" t="s">
        <v>3</v>
      </c>
      <c r="G21" s="3" t="s">
        <v>111</v>
      </c>
      <c r="H21" s="3" t="s">
        <v>4</v>
      </c>
      <c r="I21" s="3" t="s">
        <v>5</v>
      </c>
      <c r="J21" s="3" t="s">
        <v>42</v>
      </c>
      <c r="K21" s="3" t="s">
        <v>6</v>
      </c>
      <c r="L21" s="3" t="s">
        <v>7</v>
      </c>
      <c r="M21" s="3" t="s">
        <v>248</v>
      </c>
      <c r="N21" s="3" t="s">
        <v>8</v>
      </c>
      <c r="O21" s="3" t="s">
        <v>9</v>
      </c>
      <c r="P21" s="3" t="s">
        <v>10</v>
      </c>
      <c r="Q21" s="3" t="s">
        <v>11</v>
      </c>
      <c r="R21" s="3" t="s">
        <v>12</v>
      </c>
    </row>
    <row r="22" spans="1:18" x14ac:dyDescent="0.3">
      <c r="A22" s="6">
        <v>1</v>
      </c>
      <c r="B22" s="6" t="s">
        <v>13</v>
      </c>
      <c r="C22" s="6">
        <v>70</v>
      </c>
      <c r="D22" s="6" t="s">
        <v>14</v>
      </c>
      <c r="E22" s="6" t="s">
        <v>109</v>
      </c>
      <c r="F22" s="11">
        <v>43489</v>
      </c>
      <c r="G22" s="8" t="s">
        <v>15</v>
      </c>
      <c r="H22" s="8" t="s">
        <v>39</v>
      </c>
      <c r="I22" s="8"/>
      <c r="J22" s="8"/>
      <c r="K22" s="8" t="s">
        <v>16</v>
      </c>
      <c r="L22" s="6" t="s">
        <v>251</v>
      </c>
      <c r="M22" s="6">
        <v>2</v>
      </c>
      <c r="N22" s="7">
        <v>43521</v>
      </c>
      <c r="O22" s="7">
        <v>43661</v>
      </c>
      <c r="P22" s="6">
        <v>11</v>
      </c>
      <c r="Q22" s="6" t="s">
        <v>17</v>
      </c>
      <c r="R22" s="38" t="s">
        <v>39</v>
      </c>
    </row>
    <row r="23" spans="1:18" x14ac:dyDescent="0.3">
      <c r="A23" s="6">
        <v>2</v>
      </c>
      <c r="B23" s="6" t="s">
        <v>18</v>
      </c>
      <c r="C23" s="6">
        <v>73</v>
      </c>
      <c r="D23" s="6" t="s">
        <v>14</v>
      </c>
      <c r="E23" s="6" t="s">
        <v>109</v>
      </c>
      <c r="F23" s="11">
        <v>43467</v>
      </c>
      <c r="G23" s="8" t="s">
        <v>15</v>
      </c>
      <c r="H23" s="8">
        <v>0.6</v>
      </c>
      <c r="I23" s="8"/>
      <c r="J23" s="8"/>
      <c r="K23" s="8" t="s">
        <v>19</v>
      </c>
      <c r="L23" s="6" t="s">
        <v>20</v>
      </c>
      <c r="M23" s="6">
        <v>1</v>
      </c>
      <c r="N23" s="7">
        <v>43522</v>
      </c>
      <c r="O23" s="7">
        <v>43661</v>
      </c>
      <c r="P23" s="6">
        <v>12</v>
      </c>
      <c r="Q23" s="6" t="s">
        <v>17</v>
      </c>
      <c r="R23" s="6">
        <v>10</v>
      </c>
    </row>
    <row r="24" spans="1:18" x14ac:dyDescent="0.3">
      <c r="A24" s="6">
        <v>3</v>
      </c>
      <c r="B24" s="6" t="s">
        <v>18</v>
      </c>
      <c r="C24" s="6">
        <v>72</v>
      </c>
      <c r="D24" s="6" t="s">
        <v>14</v>
      </c>
      <c r="E24" s="6" t="s">
        <v>109</v>
      </c>
      <c r="F24" s="11">
        <v>43493</v>
      </c>
      <c r="G24" s="8" t="s">
        <v>21</v>
      </c>
      <c r="H24" s="8" t="s">
        <v>65</v>
      </c>
      <c r="I24" s="8" t="s">
        <v>22</v>
      </c>
      <c r="J24" s="8"/>
      <c r="K24" s="8" t="s">
        <v>16</v>
      </c>
      <c r="L24" s="6" t="s">
        <v>23</v>
      </c>
      <c r="M24" s="6">
        <v>4</v>
      </c>
      <c r="N24" s="7">
        <v>43552</v>
      </c>
      <c r="O24" s="7">
        <v>43654</v>
      </c>
      <c r="P24" s="6">
        <v>12</v>
      </c>
      <c r="Q24" s="6" t="s">
        <v>24</v>
      </c>
      <c r="R24" s="38" t="s">
        <v>39</v>
      </c>
    </row>
    <row r="25" spans="1:18" x14ac:dyDescent="0.3">
      <c r="A25" s="6">
        <v>4</v>
      </c>
      <c r="B25" s="6" t="s">
        <v>18</v>
      </c>
      <c r="C25" s="6">
        <v>63</v>
      </c>
      <c r="D25" s="6" t="s">
        <v>14</v>
      </c>
      <c r="E25" s="6" t="s">
        <v>109</v>
      </c>
      <c r="F25" s="11">
        <v>43516</v>
      </c>
      <c r="G25" s="8" t="s">
        <v>15</v>
      </c>
      <c r="H25" s="8">
        <v>0.3</v>
      </c>
      <c r="I25" s="8"/>
      <c r="J25" s="8"/>
      <c r="K25" s="8" t="s">
        <v>16</v>
      </c>
      <c r="L25" s="6" t="s">
        <v>25</v>
      </c>
      <c r="M25" s="6">
        <v>0</v>
      </c>
      <c r="N25" s="7">
        <v>43570</v>
      </c>
      <c r="O25" s="7">
        <v>43668</v>
      </c>
      <c r="P25" s="6">
        <v>12</v>
      </c>
      <c r="Q25" s="6" t="s">
        <v>17</v>
      </c>
      <c r="R25" s="6">
        <v>2</v>
      </c>
    </row>
    <row r="26" spans="1:18" x14ac:dyDescent="0.3">
      <c r="A26" s="6">
        <v>5</v>
      </c>
      <c r="B26" s="6" t="s">
        <v>18</v>
      </c>
      <c r="C26" s="6">
        <v>68</v>
      </c>
      <c r="D26" s="6" t="s">
        <v>14</v>
      </c>
      <c r="E26" s="6" t="s">
        <v>109</v>
      </c>
      <c r="F26" s="11">
        <v>43495</v>
      </c>
      <c r="G26" s="8" t="s">
        <v>15</v>
      </c>
      <c r="H26" s="8">
        <v>0.6</v>
      </c>
      <c r="I26" s="8"/>
      <c r="J26" s="8"/>
      <c r="K26" s="8" t="s">
        <v>19</v>
      </c>
      <c r="L26" s="6" t="s">
        <v>252</v>
      </c>
      <c r="M26" s="6">
        <v>7</v>
      </c>
      <c r="N26" s="7">
        <v>43598</v>
      </c>
      <c r="O26" s="7">
        <v>43696</v>
      </c>
      <c r="P26" s="6">
        <v>11</v>
      </c>
      <c r="Q26" s="6" t="s">
        <v>24</v>
      </c>
      <c r="R26" s="38" t="s">
        <v>39</v>
      </c>
    </row>
    <row r="27" spans="1:18" x14ac:dyDescent="0.3">
      <c r="A27" s="6">
        <v>6</v>
      </c>
      <c r="B27" s="6" t="s">
        <v>18</v>
      </c>
      <c r="C27" s="6">
        <v>43</v>
      </c>
      <c r="D27" s="6" t="s">
        <v>14</v>
      </c>
      <c r="E27" s="6" t="s">
        <v>109</v>
      </c>
      <c r="F27" s="11">
        <v>43570</v>
      </c>
      <c r="G27" s="8" t="s">
        <v>15</v>
      </c>
      <c r="H27" s="8">
        <v>0.6</v>
      </c>
      <c r="I27" s="8"/>
      <c r="J27" s="8"/>
      <c r="K27" s="8" t="s">
        <v>19</v>
      </c>
      <c r="L27" s="6" t="s">
        <v>26</v>
      </c>
      <c r="M27" s="6">
        <v>1</v>
      </c>
      <c r="N27" s="7">
        <v>43626</v>
      </c>
      <c r="O27" s="7">
        <v>43738</v>
      </c>
      <c r="P27" s="6">
        <v>12</v>
      </c>
      <c r="Q27" s="6" t="s">
        <v>17</v>
      </c>
      <c r="R27" s="6">
        <v>1</v>
      </c>
    </row>
    <row r="28" spans="1:18" x14ac:dyDescent="0.3">
      <c r="A28" s="6">
        <v>7</v>
      </c>
      <c r="B28" s="6" t="s">
        <v>18</v>
      </c>
      <c r="C28" s="6">
        <v>73</v>
      </c>
      <c r="D28" s="6" t="s">
        <v>27</v>
      </c>
      <c r="E28" s="6" t="s">
        <v>109</v>
      </c>
      <c r="F28" s="11">
        <v>42370</v>
      </c>
      <c r="G28" s="8" t="s">
        <v>15</v>
      </c>
      <c r="H28" s="8">
        <v>0.5</v>
      </c>
      <c r="I28" s="8"/>
      <c r="J28" s="8"/>
      <c r="K28" s="8" t="s">
        <v>19</v>
      </c>
      <c r="L28" s="6" t="s">
        <v>253</v>
      </c>
      <c r="M28" s="6">
        <v>4</v>
      </c>
      <c r="N28" s="7">
        <v>43626</v>
      </c>
      <c r="O28" s="7">
        <v>43773</v>
      </c>
      <c r="P28" s="6">
        <v>12</v>
      </c>
      <c r="Q28" s="6" t="s">
        <v>17</v>
      </c>
      <c r="R28" s="38" t="s">
        <v>39</v>
      </c>
    </row>
    <row r="29" spans="1:18" x14ac:dyDescent="0.3">
      <c r="A29" s="6">
        <v>8</v>
      </c>
      <c r="B29" s="6" t="s">
        <v>18</v>
      </c>
      <c r="C29" s="6">
        <v>58</v>
      </c>
      <c r="D29" s="6" t="s">
        <v>14</v>
      </c>
      <c r="E29" s="6" t="s">
        <v>109</v>
      </c>
      <c r="F29" s="11">
        <v>43600</v>
      </c>
      <c r="G29" s="8" t="s">
        <v>15</v>
      </c>
      <c r="H29" s="8" t="s">
        <v>39</v>
      </c>
      <c r="I29" s="8"/>
      <c r="J29" s="8"/>
      <c r="K29" s="8" t="s">
        <v>16</v>
      </c>
      <c r="L29" s="6" t="s">
        <v>254</v>
      </c>
      <c r="M29" s="6">
        <v>6</v>
      </c>
      <c r="N29" s="7">
        <v>43633</v>
      </c>
      <c r="O29" s="7">
        <v>43738</v>
      </c>
      <c r="P29" s="6">
        <v>12</v>
      </c>
      <c r="Q29" s="6" t="s">
        <v>24</v>
      </c>
      <c r="R29" s="6"/>
    </row>
    <row r="30" spans="1:18" x14ac:dyDescent="0.3">
      <c r="A30" s="6">
        <v>9</v>
      </c>
      <c r="B30" s="6" t="s">
        <v>18</v>
      </c>
      <c r="C30" s="6">
        <v>81</v>
      </c>
      <c r="D30" s="6" t="s">
        <v>14</v>
      </c>
      <c r="E30" s="6" t="s">
        <v>109</v>
      </c>
      <c r="F30" s="11">
        <v>42370</v>
      </c>
      <c r="G30" s="8" t="s">
        <v>15</v>
      </c>
      <c r="H30" s="8">
        <v>0.5</v>
      </c>
      <c r="I30" s="8"/>
      <c r="J30" s="8"/>
      <c r="K30" s="8" t="s">
        <v>16</v>
      </c>
      <c r="L30" s="6" t="s">
        <v>28</v>
      </c>
      <c r="M30" s="6">
        <v>5</v>
      </c>
      <c r="N30" s="7">
        <v>43654</v>
      </c>
      <c r="O30" s="7">
        <v>43787</v>
      </c>
      <c r="P30" s="6">
        <v>12</v>
      </c>
      <c r="Q30" s="6" t="s">
        <v>24</v>
      </c>
      <c r="R30" s="6"/>
    </row>
    <row r="31" spans="1:18" x14ac:dyDescent="0.3">
      <c r="A31" s="6">
        <v>10</v>
      </c>
      <c r="B31" s="6" t="s">
        <v>13</v>
      </c>
      <c r="C31" s="6">
        <v>73</v>
      </c>
      <c r="D31" s="6" t="s">
        <v>14</v>
      </c>
      <c r="E31" s="6" t="s">
        <v>109</v>
      </c>
      <c r="F31" s="11">
        <v>43466</v>
      </c>
      <c r="G31" s="8" t="s">
        <v>15</v>
      </c>
      <c r="H31" s="8">
        <v>0.3</v>
      </c>
      <c r="I31" s="8"/>
      <c r="J31" s="8"/>
      <c r="K31" s="8" t="s">
        <v>19</v>
      </c>
      <c r="L31" s="6" t="s">
        <v>29</v>
      </c>
      <c r="M31" s="6">
        <v>3</v>
      </c>
      <c r="N31" s="7">
        <v>43654</v>
      </c>
      <c r="O31" s="7">
        <v>43759</v>
      </c>
      <c r="P31" s="6">
        <v>12</v>
      </c>
      <c r="Q31" s="6" t="s">
        <v>30</v>
      </c>
      <c r="R31" s="6"/>
    </row>
    <row r="32" spans="1:18" x14ac:dyDescent="0.3">
      <c r="A32" s="8">
        <v>11</v>
      </c>
      <c r="B32" s="8" t="s">
        <v>18</v>
      </c>
      <c r="C32" s="8">
        <v>43</v>
      </c>
      <c r="D32" s="8" t="s">
        <v>14</v>
      </c>
      <c r="E32" s="6" t="s">
        <v>109</v>
      </c>
      <c r="F32" s="11">
        <v>42370</v>
      </c>
      <c r="G32" s="8" t="s">
        <v>15</v>
      </c>
      <c r="H32" s="8" t="s">
        <v>39</v>
      </c>
      <c r="I32" s="8"/>
      <c r="J32" s="8"/>
      <c r="K32" s="8" t="s">
        <v>19</v>
      </c>
      <c r="L32" s="8" t="s">
        <v>31</v>
      </c>
      <c r="M32" s="8">
        <v>1</v>
      </c>
      <c r="N32" s="11">
        <v>43654</v>
      </c>
      <c r="O32" s="40" t="s">
        <v>40</v>
      </c>
      <c r="P32" s="40" t="s">
        <v>40</v>
      </c>
      <c r="Q32" s="6" t="s">
        <v>24</v>
      </c>
      <c r="R32" s="6"/>
    </row>
    <row r="33" spans="1:18" x14ac:dyDescent="0.3">
      <c r="A33" s="6">
        <v>12</v>
      </c>
      <c r="B33" s="6" t="s">
        <v>13</v>
      </c>
      <c r="C33" s="6">
        <v>66</v>
      </c>
      <c r="D33" s="6" t="s">
        <v>14</v>
      </c>
      <c r="E33" s="6" t="s">
        <v>109</v>
      </c>
      <c r="F33" s="11">
        <v>43556</v>
      </c>
      <c r="G33" s="8" t="s">
        <v>15</v>
      </c>
      <c r="H33" s="8">
        <v>0.7</v>
      </c>
      <c r="I33" s="8"/>
      <c r="J33" s="8"/>
      <c r="K33" s="8" t="s">
        <v>19</v>
      </c>
      <c r="L33" s="8" t="s">
        <v>32</v>
      </c>
      <c r="M33" s="8">
        <v>2</v>
      </c>
      <c r="N33" s="11">
        <v>43668</v>
      </c>
      <c r="O33" s="11">
        <v>43759</v>
      </c>
      <c r="P33" s="8">
        <v>12</v>
      </c>
      <c r="Q33" s="6" t="s">
        <v>24</v>
      </c>
      <c r="R33" s="6"/>
    </row>
    <row r="34" spans="1:18" x14ac:dyDescent="0.3">
      <c r="A34" s="8">
        <v>13</v>
      </c>
      <c r="B34" s="8" t="s">
        <v>13</v>
      </c>
      <c r="C34" s="8">
        <v>57</v>
      </c>
      <c r="D34" s="8" t="s">
        <v>14</v>
      </c>
      <c r="E34" s="6" t="s">
        <v>109</v>
      </c>
      <c r="F34" s="11" t="s">
        <v>39</v>
      </c>
      <c r="G34" s="13" t="s">
        <v>38</v>
      </c>
      <c r="H34" s="8" t="s">
        <v>39</v>
      </c>
      <c r="I34" s="8"/>
      <c r="J34" s="8"/>
      <c r="K34" s="8" t="s">
        <v>19</v>
      </c>
      <c r="L34" s="8" t="s">
        <v>33</v>
      </c>
      <c r="M34" s="8">
        <v>3</v>
      </c>
      <c r="N34" s="11">
        <v>43675</v>
      </c>
      <c r="O34" s="40" t="s">
        <v>40</v>
      </c>
      <c r="P34" s="40" t="s">
        <v>40</v>
      </c>
      <c r="Q34" s="8" t="s">
        <v>39</v>
      </c>
      <c r="R34" s="6"/>
    </row>
    <row r="35" spans="1:18" x14ac:dyDescent="0.3">
      <c r="A35" s="6">
        <v>14</v>
      </c>
      <c r="B35" s="6" t="s">
        <v>18</v>
      </c>
      <c r="C35" s="6">
        <v>59</v>
      </c>
      <c r="D35" s="6" t="s">
        <v>14</v>
      </c>
      <c r="E35" s="6" t="s">
        <v>109</v>
      </c>
      <c r="F35" s="11">
        <v>43466</v>
      </c>
      <c r="G35" s="8" t="s">
        <v>15</v>
      </c>
      <c r="H35" s="8" t="s">
        <v>39</v>
      </c>
      <c r="I35" s="8"/>
      <c r="J35" s="8"/>
      <c r="K35" s="8" t="s">
        <v>39</v>
      </c>
      <c r="L35" s="6" t="s">
        <v>34</v>
      </c>
      <c r="M35" s="6">
        <v>1</v>
      </c>
      <c r="N35" s="7">
        <v>43670</v>
      </c>
      <c r="O35" s="7">
        <v>43815</v>
      </c>
      <c r="P35" s="6">
        <v>12</v>
      </c>
      <c r="Q35" s="8" t="s">
        <v>24</v>
      </c>
      <c r="R35" s="6"/>
    </row>
    <row r="36" spans="1:18" x14ac:dyDescent="0.3">
      <c r="A36" s="8">
        <v>15</v>
      </c>
      <c r="B36" s="8" t="s">
        <v>18</v>
      </c>
      <c r="C36" s="8">
        <v>71</v>
      </c>
      <c r="D36" s="8" t="s">
        <v>14</v>
      </c>
      <c r="E36" s="6" t="s">
        <v>109</v>
      </c>
      <c r="F36" s="11">
        <v>43676</v>
      </c>
      <c r="G36" s="8" t="s">
        <v>15</v>
      </c>
      <c r="H36" s="8">
        <v>0.5</v>
      </c>
      <c r="I36" s="8"/>
      <c r="J36" s="8"/>
      <c r="K36" s="8" t="s">
        <v>19</v>
      </c>
      <c r="L36" s="8" t="s">
        <v>35</v>
      </c>
      <c r="M36" s="8">
        <v>1</v>
      </c>
      <c r="N36" s="11">
        <v>43745</v>
      </c>
      <c r="O36" s="40" t="s">
        <v>40</v>
      </c>
      <c r="P36" s="40" t="s">
        <v>40</v>
      </c>
      <c r="Q36" s="38" t="s">
        <v>39</v>
      </c>
      <c r="R36" s="6"/>
    </row>
    <row r="37" spans="1:18" x14ac:dyDescent="0.3">
      <c r="A37" s="8">
        <v>16</v>
      </c>
      <c r="B37" s="8" t="s">
        <v>18</v>
      </c>
      <c r="C37" s="8">
        <v>78</v>
      </c>
      <c r="D37" s="8" t="s">
        <v>14</v>
      </c>
      <c r="E37" s="6" t="s">
        <v>109</v>
      </c>
      <c r="F37" s="11">
        <v>43466</v>
      </c>
      <c r="G37" s="8" t="s">
        <v>15</v>
      </c>
      <c r="H37" s="8">
        <v>0.4</v>
      </c>
      <c r="I37" s="8"/>
      <c r="J37" s="8"/>
      <c r="K37" s="8" t="s">
        <v>19</v>
      </c>
      <c r="L37" s="8" t="s">
        <v>36</v>
      </c>
      <c r="M37" s="8">
        <v>2</v>
      </c>
      <c r="N37" s="11">
        <v>43726</v>
      </c>
      <c r="O37" s="40" t="s">
        <v>40</v>
      </c>
      <c r="P37" s="40" t="s">
        <v>40</v>
      </c>
      <c r="Q37" s="6" t="s">
        <v>17</v>
      </c>
      <c r="R37" s="38" t="s">
        <v>39</v>
      </c>
    </row>
    <row r="38" spans="1:18" x14ac:dyDescent="0.3">
      <c r="A38" s="6">
        <v>17</v>
      </c>
      <c r="B38" s="6" t="s">
        <v>18</v>
      </c>
      <c r="C38" s="6">
        <v>58</v>
      </c>
      <c r="D38" s="6" t="s">
        <v>14</v>
      </c>
      <c r="E38" s="6" t="s">
        <v>109</v>
      </c>
      <c r="F38" s="11">
        <v>41275</v>
      </c>
      <c r="G38" s="8" t="s">
        <v>15</v>
      </c>
      <c r="H38" s="8" t="s">
        <v>39</v>
      </c>
      <c r="I38" s="8"/>
      <c r="J38" s="8"/>
      <c r="K38" s="8" t="s">
        <v>16</v>
      </c>
      <c r="L38" s="6" t="s">
        <v>25</v>
      </c>
      <c r="M38" s="6">
        <v>0</v>
      </c>
      <c r="N38" s="7">
        <v>43717</v>
      </c>
      <c r="O38" s="15">
        <v>43794</v>
      </c>
      <c r="P38" s="6">
        <v>12</v>
      </c>
      <c r="Q38" s="6" t="s">
        <v>17</v>
      </c>
      <c r="R38" s="38" t="s">
        <v>39</v>
      </c>
    </row>
    <row r="39" spans="1:18" x14ac:dyDescent="0.3">
      <c r="A39" s="6">
        <v>18</v>
      </c>
      <c r="B39" s="6" t="s">
        <v>13</v>
      </c>
      <c r="C39" s="6">
        <v>83</v>
      </c>
      <c r="D39" s="6" t="s">
        <v>14</v>
      </c>
      <c r="E39" s="6" t="s">
        <v>109</v>
      </c>
      <c r="F39" s="11">
        <v>43466</v>
      </c>
      <c r="G39" s="8" t="s">
        <v>15</v>
      </c>
      <c r="H39" s="8" t="s">
        <v>39</v>
      </c>
      <c r="I39" s="8"/>
      <c r="J39" s="8"/>
      <c r="K39" s="8" t="s">
        <v>19</v>
      </c>
      <c r="L39" s="6" t="s">
        <v>255</v>
      </c>
      <c r="M39" s="6">
        <v>2</v>
      </c>
      <c r="N39" s="7">
        <v>43752</v>
      </c>
      <c r="O39" s="7">
        <v>43857</v>
      </c>
      <c r="P39" s="6">
        <v>12</v>
      </c>
      <c r="Q39" s="6" t="s">
        <v>24</v>
      </c>
      <c r="R39" s="6"/>
    </row>
    <row r="40" spans="1:18" x14ac:dyDescent="0.3">
      <c r="A40" s="9">
        <v>19</v>
      </c>
      <c r="B40" s="9" t="s">
        <v>18</v>
      </c>
      <c r="C40" s="9">
        <v>66</v>
      </c>
      <c r="D40" s="9" t="s">
        <v>14</v>
      </c>
      <c r="E40" s="9" t="s">
        <v>109</v>
      </c>
      <c r="F40" s="12">
        <v>43466</v>
      </c>
      <c r="G40" s="14" t="s">
        <v>15</v>
      </c>
      <c r="H40" s="14">
        <v>0.7</v>
      </c>
      <c r="I40" s="14"/>
      <c r="J40" s="14"/>
      <c r="K40" s="14" t="s">
        <v>16</v>
      </c>
      <c r="L40" s="9" t="s">
        <v>37</v>
      </c>
      <c r="M40" s="9">
        <v>2</v>
      </c>
      <c r="N40" s="10">
        <v>43766</v>
      </c>
      <c r="O40" s="10">
        <v>43857</v>
      </c>
      <c r="P40" s="9">
        <v>12</v>
      </c>
      <c r="Q40" s="9" t="s">
        <v>24</v>
      </c>
      <c r="R40" s="9"/>
    </row>
    <row r="41" spans="1:18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3" spans="1:18" ht="15.6" x14ac:dyDescent="0.3">
      <c r="A43" s="28" t="s">
        <v>115</v>
      </c>
      <c r="B43" s="28" t="s">
        <v>0</v>
      </c>
      <c r="C43" s="28" t="s">
        <v>1</v>
      </c>
      <c r="D43" s="28" t="s">
        <v>2</v>
      </c>
      <c r="E43" s="28" t="s">
        <v>66</v>
      </c>
      <c r="F43" s="28" t="s">
        <v>3</v>
      </c>
      <c r="G43" s="3" t="s">
        <v>111</v>
      </c>
      <c r="H43" s="3" t="s">
        <v>4</v>
      </c>
      <c r="I43" s="3" t="s">
        <v>5</v>
      </c>
      <c r="J43" s="3" t="s">
        <v>42</v>
      </c>
      <c r="K43" s="3" t="s">
        <v>6</v>
      </c>
      <c r="L43" s="28" t="s">
        <v>7</v>
      </c>
      <c r="M43" s="3" t="s">
        <v>248</v>
      </c>
      <c r="N43" s="28" t="s">
        <v>8</v>
      </c>
      <c r="O43" s="28" t="s">
        <v>9</v>
      </c>
      <c r="P43" s="28" t="s">
        <v>10</v>
      </c>
      <c r="Q43" s="28" t="s">
        <v>11</v>
      </c>
      <c r="R43" s="28" t="s">
        <v>12</v>
      </c>
    </row>
    <row r="44" spans="1:18" ht="15.6" x14ac:dyDescent="0.3">
      <c r="A44" s="16">
        <v>1</v>
      </c>
      <c r="B44" s="17" t="s">
        <v>18</v>
      </c>
      <c r="C44" s="17">
        <v>84</v>
      </c>
      <c r="D44" s="18" t="s">
        <v>14</v>
      </c>
      <c r="E44" s="17" t="s">
        <v>67</v>
      </c>
      <c r="F44" s="19" t="s">
        <v>68</v>
      </c>
      <c r="G44" s="19" t="s">
        <v>112</v>
      </c>
      <c r="H44" s="23"/>
      <c r="I44" s="23"/>
      <c r="J44" s="23"/>
      <c r="K44" s="23"/>
      <c r="L44" s="17" t="s">
        <v>69</v>
      </c>
      <c r="M44" s="17">
        <v>3</v>
      </c>
      <c r="N44" s="19">
        <v>43411</v>
      </c>
      <c r="O44" s="274" t="s">
        <v>40</v>
      </c>
      <c r="P44" s="274" t="s">
        <v>40</v>
      </c>
      <c r="Q44" s="17" t="s">
        <v>24</v>
      </c>
      <c r="R44" s="17"/>
    </row>
    <row r="45" spans="1:18" ht="15.6" x14ac:dyDescent="0.3">
      <c r="A45" s="16">
        <v>2</v>
      </c>
      <c r="B45" s="17" t="s">
        <v>18</v>
      </c>
      <c r="C45" s="17">
        <v>63</v>
      </c>
      <c r="D45" s="17" t="s">
        <v>14</v>
      </c>
      <c r="E45" s="17" t="s">
        <v>67</v>
      </c>
      <c r="F45" s="19">
        <v>43414</v>
      </c>
      <c r="G45" s="19" t="s">
        <v>112</v>
      </c>
      <c r="H45" s="23"/>
      <c r="I45" s="23"/>
      <c r="J45" s="23"/>
      <c r="K45" s="23"/>
      <c r="L45" s="17" t="s">
        <v>70</v>
      </c>
      <c r="M45" s="17">
        <v>1</v>
      </c>
      <c r="N45" s="19">
        <v>43446</v>
      </c>
      <c r="O45" s="21">
        <v>43539</v>
      </c>
      <c r="P45" s="22">
        <v>11</v>
      </c>
      <c r="Q45" s="17" t="s">
        <v>30</v>
      </c>
      <c r="R45" s="17"/>
    </row>
    <row r="46" spans="1:18" ht="15.6" x14ac:dyDescent="0.3">
      <c r="A46" s="16">
        <v>3</v>
      </c>
      <c r="B46" s="17" t="s">
        <v>18</v>
      </c>
      <c r="C46" s="17">
        <v>69</v>
      </c>
      <c r="D46" s="17" t="s">
        <v>14</v>
      </c>
      <c r="E46" s="17" t="s">
        <v>67</v>
      </c>
      <c r="F46" s="19" t="s">
        <v>71</v>
      </c>
      <c r="G46" s="19" t="s">
        <v>112</v>
      </c>
      <c r="H46" s="23"/>
      <c r="I46" s="23"/>
      <c r="J46" s="23"/>
      <c r="K46" s="23"/>
      <c r="L46" s="17" t="s">
        <v>72</v>
      </c>
      <c r="M46" s="17">
        <v>1</v>
      </c>
      <c r="N46" s="19">
        <v>43446</v>
      </c>
      <c r="O46" s="21">
        <v>43538</v>
      </c>
      <c r="P46" s="22">
        <v>12</v>
      </c>
      <c r="Q46" s="17" t="s">
        <v>30</v>
      </c>
      <c r="R46" s="17"/>
    </row>
    <row r="47" spans="1:18" ht="15.6" x14ac:dyDescent="0.3">
      <c r="A47" s="16">
        <v>4</v>
      </c>
      <c r="B47" s="17" t="s">
        <v>18</v>
      </c>
      <c r="C47" s="17">
        <v>78</v>
      </c>
      <c r="D47" s="17" t="s">
        <v>14</v>
      </c>
      <c r="E47" s="17" t="s">
        <v>73</v>
      </c>
      <c r="F47" s="19" t="s">
        <v>74</v>
      </c>
      <c r="G47" s="19" t="s">
        <v>112</v>
      </c>
      <c r="H47" s="23"/>
      <c r="I47" s="23"/>
      <c r="J47" s="23"/>
      <c r="K47" s="23"/>
      <c r="L47" s="17" t="s">
        <v>75</v>
      </c>
      <c r="M47" s="17">
        <v>4</v>
      </c>
      <c r="N47" s="19">
        <v>43476</v>
      </c>
      <c r="O47" s="21">
        <v>43558</v>
      </c>
      <c r="P47" s="22">
        <v>10</v>
      </c>
      <c r="Q47" s="17" t="s">
        <v>24</v>
      </c>
      <c r="R47" s="17"/>
    </row>
    <row r="48" spans="1:18" ht="15.6" x14ac:dyDescent="0.3">
      <c r="A48" s="16">
        <v>5</v>
      </c>
      <c r="B48" s="17" t="s">
        <v>18</v>
      </c>
      <c r="C48" s="17">
        <v>40</v>
      </c>
      <c r="D48" s="17" t="s">
        <v>14</v>
      </c>
      <c r="E48" s="17" t="s">
        <v>76</v>
      </c>
      <c r="F48" s="19" t="s">
        <v>77</v>
      </c>
      <c r="G48" s="19" t="s">
        <v>112</v>
      </c>
      <c r="H48" s="23"/>
      <c r="I48" s="23"/>
      <c r="J48" s="23"/>
      <c r="K48" s="23"/>
      <c r="L48" s="17" t="s">
        <v>78</v>
      </c>
      <c r="M48" s="17">
        <v>1</v>
      </c>
      <c r="N48" s="19">
        <v>43486</v>
      </c>
      <c r="O48" s="274" t="s">
        <v>40</v>
      </c>
      <c r="P48" s="274" t="s">
        <v>40</v>
      </c>
      <c r="Q48" s="17" t="s">
        <v>24</v>
      </c>
      <c r="R48" s="17"/>
    </row>
    <row r="49" spans="1:18" ht="15.6" x14ac:dyDescent="0.3">
      <c r="A49" s="16">
        <v>6</v>
      </c>
      <c r="B49" s="17" t="s">
        <v>18</v>
      </c>
      <c r="C49" s="17">
        <v>66</v>
      </c>
      <c r="D49" s="17" t="s">
        <v>14</v>
      </c>
      <c r="E49" s="17" t="s">
        <v>79</v>
      </c>
      <c r="F49" s="19">
        <v>43444</v>
      </c>
      <c r="G49" s="19" t="s">
        <v>112</v>
      </c>
      <c r="H49" s="23"/>
      <c r="I49" s="23"/>
      <c r="J49" s="23"/>
      <c r="K49" s="23"/>
      <c r="L49" s="17" t="s">
        <v>80</v>
      </c>
      <c r="M49" s="17">
        <v>4</v>
      </c>
      <c r="N49" s="19">
        <v>43486</v>
      </c>
      <c r="O49" s="21">
        <v>43565</v>
      </c>
      <c r="P49" s="22">
        <v>12</v>
      </c>
      <c r="Q49" s="17" t="s">
        <v>24</v>
      </c>
      <c r="R49" s="17"/>
    </row>
    <row r="50" spans="1:18" ht="15.6" x14ac:dyDescent="0.3">
      <c r="A50" s="16">
        <v>7</v>
      </c>
      <c r="B50" s="17" t="s">
        <v>13</v>
      </c>
      <c r="C50" s="17">
        <v>51</v>
      </c>
      <c r="D50" s="17" t="s">
        <v>14</v>
      </c>
      <c r="E50" s="17" t="s">
        <v>67</v>
      </c>
      <c r="F50" s="19">
        <v>43469</v>
      </c>
      <c r="G50" s="19" t="s">
        <v>112</v>
      </c>
      <c r="H50" s="23"/>
      <c r="I50" s="23"/>
      <c r="J50" s="23"/>
      <c r="K50" s="23"/>
      <c r="L50" s="17" t="s">
        <v>81</v>
      </c>
      <c r="M50" s="17">
        <v>3</v>
      </c>
      <c r="N50" s="19">
        <v>43514</v>
      </c>
      <c r="O50" s="21">
        <v>43600</v>
      </c>
      <c r="P50" s="22">
        <v>12</v>
      </c>
      <c r="Q50" s="17" t="s">
        <v>24</v>
      </c>
      <c r="R50" s="17"/>
    </row>
    <row r="51" spans="1:18" ht="15.6" x14ac:dyDescent="0.3">
      <c r="A51" s="16">
        <v>8</v>
      </c>
      <c r="B51" s="17" t="s">
        <v>13</v>
      </c>
      <c r="C51" s="17">
        <v>62</v>
      </c>
      <c r="D51" s="17" t="s">
        <v>14</v>
      </c>
      <c r="E51" s="17" t="s">
        <v>82</v>
      </c>
      <c r="F51" s="17" t="s">
        <v>83</v>
      </c>
      <c r="G51" s="19" t="s">
        <v>112</v>
      </c>
      <c r="H51" s="23"/>
      <c r="I51" s="23"/>
      <c r="J51" s="23"/>
      <c r="K51" s="23"/>
      <c r="L51" s="17" t="s">
        <v>84</v>
      </c>
      <c r="M51" s="17">
        <v>4</v>
      </c>
      <c r="N51" s="19">
        <v>43530</v>
      </c>
      <c r="O51" s="274" t="s">
        <v>40</v>
      </c>
      <c r="P51" s="274" t="s">
        <v>40</v>
      </c>
      <c r="Q51" s="17" t="s">
        <v>24</v>
      </c>
      <c r="R51" s="17"/>
    </row>
    <row r="52" spans="1:18" ht="15.6" x14ac:dyDescent="0.3">
      <c r="A52" s="16">
        <v>9</v>
      </c>
      <c r="B52" s="17" t="s">
        <v>18</v>
      </c>
      <c r="C52" s="17">
        <v>73</v>
      </c>
      <c r="D52" s="17" t="s">
        <v>14</v>
      </c>
      <c r="E52" s="17" t="s">
        <v>79</v>
      </c>
      <c r="F52" s="19" t="s">
        <v>85</v>
      </c>
      <c r="G52" s="19" t="s">
        <v>112</v>
      </c>
      <c r="H52" s="23"/>
      <c r="I52" s="23"/>
      <c r="J52" s="23"/>
      <c r="K52" s="23"/>
      <c r="L52" s="17" t="s">
        <v>249</v>
      </c>
      <c r="M52" s="17">
        <v>2</v>
      </c>
      <c r="N52" s="19" t="s">
        <v>86</v>
      </c>
      <c r="O52" s="274" t="s">
        <v>40</v>
      </c>
      <c r="P52" s="274" t="s">
        <v>40</v>
      </c>
      <c r="Q52" s="17" t="s">
        <v>24</v>
      </c>
      <c r="R52" s="17"/>
    </row>
    <row r="53" spans="1:18" ht="15.6" x14ac:dyDescent="0.3">
      <c r="A53" s="16">
        <v>10</v>
      </c>
      <c r="B53" s="17" t="s">
        <v>13</v>
      </c>
      <c r="C53" s="17">
        <v>70</v>
      </c>
      <c r="D53" s="17" t="s">
        <v>14</v>
      </c>
      <c r="E53" s="17" t="s">
        <v>67</v>
      </c>
      <c r="F53" s="19" t="s">
        <v>87</v>
      </c>
      <c r="G53" s="19" t="s">
        <v>112</v>
      </c>
      <c r="H53" s="23"/>
      <c r="I53" s="23"/>
      <c r="J53" s="23"/>
      <c r="K53" s="23"/>
      <c r="L53" s="17" t="s">
        <v>70</v>
      </c>
      <c r="M53" s="17">
        <v>1</v>
      </c>
      <c r="N53" s="19">
        <v>43563</v>
      </c>
      <c r="O53" s="21">
        <v>43649</v>
      </c>
      <c r="P53" s="22">
        <v>12</v>
      </c>
      <c r="Q53" s="17" t="s">
        <v>24</v>
      </c>
      <c r="R53" s="17"/>
    </row>
    <row r="54" spans="1:18" ht="15.6" x14ac:dyDescent="0.3">
      <c r="A54" s="16">
        <v>11</v>
      </c>
      <c r="B54" s="17" t="s">
        <v>18</v>
      </c>
      <c r="C54" s="17">
        <v>77</v>
      </c>
      <c r="D54" s="17" t="s">
        <v>14</v>
      </c>
      <c r="E54" s="17" t="s">
        <v>79</v>
      </c>
      <c r="F54" s="19" t="s">
        <v>88</v>
      </c>
      <c r="G54" s="19" t="s">
        <v>112</v>
      </c>
      <c r="H54" s="23"/>
      <c r="I54" s="23"/>
      <c r="J54" s="23"/>
      <c r="K54" s="23"/>
      <c r="L54" s="17" t="s">
        <v>89</v>
      </c>
      <c r="M54" s="17">
        <v>5</v>
      </c>
      <c r="N54" s="19">
        <v>43528</v>
      </c>
      <c r="O54" s="21">
        <v>43806</v>
      </c>
      <c r="P54" s="22">
        <v>12</v>
      </c>
      <c r="Q54" s="17" t="s">
        <v>90</v>
      </c>
      <c r="R54" s="17"/>
    </row>
    <row r="55" spans="1:18" ht="15.6" x14ac:dyDescent="0.3">
      <c r="A55" s="16">
        <v>12</v>
      </c>
      <c r="B55" s="16" t="s">
        <v>18</v>
      </c>
      <c r="C55" s="17">
        <v>49</v>
      </c>
      <c r="D55" s="17" t="s">
        <v>14</v>
      </c>
      <c r="E55" s="17" t="s">
        <v>67</v>
      </c>
      <c r="F55" s="19" t="s">
        <v>91</v>
      </c>
      <c r="G55" s="19" t="s">
        <v>112</v>
      </c>
      <c r="H55" s="23"/>
      <c r="I55" s="23"/>
      <c r="J55" s="23"/>
      <c r="K55" s="23"/>
      <c r="L55" s="17" t="s">
        <v>25</v>
      </c>
      <c r="M55" s="17">
        <v>0</v>
      </c>
      <c r="N55" s="19">
        <v>43633</v>
      </c>
      <c r="O55" s="21">
        <v>43791</v>
      </c>
      <c r="P55" s="22">
        <v>12</v>
      </c>
      <c r="Q55" s="17" t="s">
        <v>17</v>
      </c>
      <c r="R55" s="17">
        <v>1</v>
      </c>
    </row>
    <row r="56" spans="1:18" ht="15.6" x14ac:dyDescent="0.3">
      <c r="A56" s="16">
        <v>13</v>
      </c>
      <c r="B56" s="16" t="s">
        <v>13</v>
      </c>
      <c r="C56" s="17">
        <v>63</v>
      </c>
      <c r="D56" s="17" t="s">
        <v>14</v>
      </c>
      <c r="E56" s="17" t="s">
        <v>92</v>
      </c>
      <c r="F56" s="19" t="s">
        <v>93</v>
      </c>
      <c r="G56" s="19" t="s">
        <v>112</v>
      </c>
      <c r="H56" s="23"/>
      <c r="I56" s="23"/>
      <c r="J56" s="23"/>
      <c r="K56" s="23"/>
      <c r="L56" s="17" t="s">
        <v>94</v>
      </c>
      <c r="M56" s="17">
        <v>1</v>
      </c>
      <c r="N56" s="19" t="s">
        <v>95</v>
      </c>
      <c r="O56" s="274" t="s">
        <v>40</v>
      </c>
      <c r="P56" s="274" t="s">
        <v>40</v>
      </c>
      <c r="Q56" s="17" t="s">
        <v>24</v>
      </c>
      <c r="R56" s="17"/>
    </row>
    <row r="57" spans="1:18" ht="15.6" x14ac:dyDescent="0.3">
      <c r="A57" s="16">
        <v>14</v>
      </c>
      <c r="B57" s="16" t="s">
        <v>18</v>
      </c>
      <c r="C57" s="17">
        <v>62</v>
      </c>
      <c r="D57" s="17" t="s">
        <v>14</v>
      </c>
      <c r="E57" s="17" t="s">
        <v>67</v>
      </c>
      <c r="F57" s="19">
        <v>43556</v>
      </c>
      <c r="G57" s="19" t="s">
        <v>112</v>
      </c>
      <c r="H57" s="23"/>
      <c r="I57" s="23"/>
      <c r="J57" s="23"/>
      <c r="K57" s="23"/>
      <c r="L57" s="17" t="s">
        <v>96</v>
      </c>
      <c r="M57" s="17">
        <v>4</v>
      </c>
      <c r="N57" s="19">
        <v>43647</v>
      </c>
      <c r="O57" s="21">
        <v>43733</v>
      </c>
      <c r="P57" s="22">
        <v>12</v>
      </c>
      <c r="Q57" s="17" t="s">
        <v>24</v>
      </c>
      <c r="R57" s="17"/>
    </row>
    <row r="58" spans="1:18" ht="15.6" x14ac:dyDescent="0.3">
      <c r="A58" s="16">
        <v>15</v>
      </c>
      <c r="B58" s="16" t="s">
        <v>18</v>
      </c>
      <c r="C58" s="17">
        <v>57</v>
      </c>
      <c r="D58" s="17" t="s">
        <v>14</v>
      </c>
      <c r="E58" s="17" t="s">
        <v>92</v>
      </c>
      <c r="F58" s="19">
        <v>43534</v>
      </c>
      <c r="G58" s="19" t="s">
        <v>112</v>
      </c>
      <c r="H58" s="23"/>
      <c r="I58" s="23"/>
      <c r="J58" s="23"/>
      <c r="K58" s="23"/>
      <c r="L58" s="17" t="s">
        <v>97</v>
      </c>
      <c r="M58" s="17">
        <v>2</v>
      </c>
      <c r="N58" s="19" t="s">
        <v>98</v>
      </c>
      <c r="O58" s="21">
        <v>43747</v>
      </c>
      <c r="P58" s="22">
        <v>12</v>
      </c>
      <c r="Q58" s="17" t="s">
        <v>24</v>
      </c>
      <c r="R58" s="17"/>
    </row>
    <row r="59" spans="1:18" ht="15.6" x14ac:dyDescent="0.3">
      <c r="A59" s="16">
        <v>16</v>
      </c>
      <c r="B59" s="16" t="s">
        <v>13</v>
      </c>
      <c r="C59" s="17">
        <v>61</v>
      </c>
      <c r="D59" s="17" t="s">
        <v>14</v>
      </c>
      <c r="E59" s="17" t="s">
        <v>92</v>
      </c>
      <c r="F59" s="19">
        <v>43628</v>
      </c>
      <c r="G59" s="19" t="s">
        <v>112</v>
      </c>
      <c r="H59" s="23"/>
      <c r="I59" s="23"/>
      <c r="J59" s="23"/>
      <c r="K59" s="23"/>
      <c r="L59" s="17" t="s">
        <v>99</v>
      </c>
      <c r="M59" s="17">
        <v>2</v>
      </c>
      <c r="N59" s="19" t="s">
        <v>100</v>
      </c>
      <c r="O59" s="21" t="s">
        <v>101</v>
      </c>
      <c r="P59" s="22">
        <v>12</v>
      </c>
      <c r="Q59" s="17" t="s">
        <v>24</v>
      </c>
      <c r="R59" s="17"/>
    </row>
    <row r="60" spans="1:18" ht="15.6" x14ac:dyDescent="0.3">
      <c r="A60" s="16">
        <v>17</v>
      </c>
      <c r="B60" s="16" t="s">
        <v>18</v>
      </c>
      <c r="C60" s="17">
        <v>74</v>
      </c>
      <c r="D60" s="17" t="s">
        <v>14</v>
      </c>
      <c r="E60" s="17" t="s">
        <v>102</v>
      </c>
      <c r="F60" s="19" t="s">
        <v>61</v>
      </c>
      <c r="G60" s="19" t="s">
        <v>112</v>
      </c>
      <c r="H60" s="23"/>
      <c r="I60" s="23"/>
      <c r="J60" s="23"/>
      <c r="K60" s="23"/>
      <c r="L60" s="17" t="s">
        <v>25</v>
      </c>
      <c r="M60" s="17">
        <v>0</v>
      </c>
      <c r="N60" s="19">
        <v>43678</v>
      </c>
      <c r="O60" s="21">
        <v>43781</v>
      </c>
      <c r="P60" s="22">
        <v>11</v>
      </c>
      <c r="Q60" s="17" t="s">
        <v>90</v>
      </c>
      <c r="R60" s="17"/>
    </row>
    <row r="61" spans="1:18" ht="15.6" x14ac:dyDescent="0.3">
      <c r="A61" s="16">
        <v>18</v>
      </c>
      <c r="B61" s="16" t="s">
        <v>18</v>
      </c>
      <c r="C61" s="17">
        <v>57</v>
      </c>
      <c r="D61" s="17" t="s">
        <v>14</v>
      </c>
      <c r="E61" s="17" t="s">
        <v>79</v>
      </c>
      <c r="F61" s="19">
        <v>43620</v>
      </c>
      <c r="G61" s="19" t="s">
        <v>112</v>
      </c>
      <c r="H61" s="23"/>
      <c r="I61" s="23"/>
      <c r="J61" s="23"/>
      <c r="K61" s="23"/>
      <c r="L61" s="17" t="s">
        <v>250</v>
      </c>
      <c r="M61" s="17">
        <v>3</v>
      </c>
      <c r="N61" s="19">
        <v>43689</v>
      </c>
      <c r="O61" s="21">
        <v>43728</v>
      </c>
      <c r="P61" s="22">
        <v>12</v>
      </c>
      <c r="Q61" s="20" t="s">
        <v>24</v>
      </c>
      <c r="R61" s="17"/>
    </row>
    <row r="62" spans="1:18" ht="15.6" x14ac:dyDescent="0.3">
      <c r="A62" s="16">
        <v>19</v>
      </c>
      <c r="B62" s="16" t="s">
        <v>18</v>
      </c>
      <c r="C62" s="17">
        <v>41</v>
      </c>
      <c r="D62" s="17" t="s">
        <v>14</v>
      </c>
      <c r="E62" s="17" t="s">
        <v>92</v>
      </c>
      <c r="F62" s="17" t="s">
        <v>95</v>
      </c>
      <c r="G62" s="19" t="s">
        <v>112</v>
      </c>
      <c r="H62" s="23"/>
      <c r="I62" s="23"/>
      <c r="J62" s="23"/>
      <c r="K62" s="23"/>
      <c r="L62" s="17" t="s">
        <v>103</v>
      </c>
      <c r="M62" s="17">
        <v>2</v>
      </c>
      <c r="N62" s="19" t="s">
        <v>104</v>
      </c>
      <c r="O62" s="21">
        <v>43791</v>
      </c>
      <c r="P62" s="22">
        <v>12</v>
      </c>
      <c r="Q62" s="17" t="s">
        <v>90</v>
      </c>
      <c r="R62" s="17"/>
    </row>
    <row r="63" spans="1:18" ht="15.6" x14ac:dyDescent="0.3">
      <c r="A63" s="16">
        <v>20</v>
      </c>
      <c r="B63" s="16" t="s">
        <v>13</v>
      </c>
      <c r="C63" s="17">
        <v>70</v>
      </c>
      <c r="D63" s="17" t="s">
        <v>14</v>
      </c>
      <c r="E63" s="17" t="s">
        <v>82</v>
      </c>
      <c r="F63" s="19" t="s">
        <v>105</v>
      </c>
      <c r="G63" s="19" t="s">
        <v>112</v>
      </c>
      <c r="H63" s="23"/>
      <c r="I63" s="23"/>
      <c r="J63" s="23"/>
      <c r="K63" s="23"/>
      <c r="L63" s="17" t="s">
        <v>106</v>
      </c>
      <c r="M63" s="16">
        <v>1</v>
      </c>
      <c r="N63" s="19" t="s">
        <v>107</v>
      </c>
      <c r="O63" s="275" t="s">
        <v>110</v>
      </c>
      <c r="P63" s="274" t="s">
        <v>40</v>
      </c>
      <c r="Q63" s="16" t="s">
        <v>24</v>
      </c>
      <c r="R63" s="17"/>
    </row>
    <row r="64" spans="1:18" ht="15.6" x14ac:dyDescent="0.3">
      <c r="A64" s="24">
        <v>21</v>
      </c>
      <c r="B64" s="24" t="s">
        <v>18</v>
      </c>
      <c r="C64" s="25">
        <v>59</v>
      </c>
      <c r="D64" s="25" t="s">
        <v>14</v>
      </c>
      <c r="E64" s="25" t="s">
        <v>92</v>
      </c>
      <c r="F64" s="26">
        <v>43472</v>
      </c>
      <c r="G64" s="26" t="s">
        <v>112</v>
      </c>
      <c r="H64" s="27"/>
      <c r="I64" s="27"/>
      <c r="J64" s="27"/>
      <c r="K64" s="27"/>
      <c r="L64" s="25" t="s">
        <v>106</v>
      </c>
      <c r="M64" s="25">
        <v>1</v>
      </c>
      <c r="N64" s="26" t="s">
        <v>107</v>
      </c>
      <c r="O64" s="26">
        <v>43819</v>
      </c>
      <c r="P64" s="25">
        <v>12</v>
      </c>
      <c r="Q64" s="25" t="s">
        <v>90</v>
      </c>
      <c r="R64" s="25"/>
    </row>
    <row r="65" spans="1:17" ht="15.6" x14ac:dyDescent="0.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</row>
    <row r="66" spans="1:17" ht="15.6" x14ac:dyDescent="0.3">
      <c r="A66" s="20"/>
      <c r="B66" s="47"/>
      <c r="C66" t="s">
        <v>146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</row>
    <row r="67" spans="1:17" ht="15.6" x14ac:dyDescent="0.3">
      <c r="A67" s="20"/>
      <c r="B67" s="30"/>
      <c r="C67" t="s">
        <v>142</v>
      </c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F208B-FF95-4862-9E93-D1F6A2E530E9}">
  <dimension ref="A1:V91"/>
  <sheetViews>
    <sheetView topLeftCell="A37" zoomScale="80" zoomScaleNormal="80" workbookViewId="0">
      <selection activeCell="C32" sqref="C32:S32"/>
    </sheetView>
  </sheetViews>
  <sheetFormatPr defaultColWidth="11.44140625" defaultRowHeight="14.4" x14ac:dyDescent="0.3"/>
  <cols>
    <col min="1" max="1" width="13.6640625" bestFit="1" customWidth="1"/>
    <col min="2" max="2" width="18.6640625" bestFit="1" customWidth="1"/>
  </cols>
  <sheetData>
    <row r="1" spans="1:22" ht="15" thickBot="1" x14ac:dyDescent="0.35">
      <c r="A1" s="222" t="s">
        <v>196</v>
      </c>
    </row>
    <row r="2" spans="1:22" x14ac:dyDescent="0.3">
      <c r="C2" s="214" t="s">
        <v>195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</row>
    <row r="3" spans="1:22" ht="15" customHeight="1" x14ac:dyDescent="0.3">
      <c r="A3" s="152" t="s">
        <v>197</v>
      </c>
      <c r="B3" s="152" t="s">
        <v>198</v>
      </c>
      <c r="C3" s="134">
        <v>1</v>
      </c>
      <c r="D3" s="134">
        <v>2</v>
      </c>
      <c r="E3" s="134">
        <v>3</v>
      </c>
      <c r="F3" s="134">
        <v>4</v>
      </c>
      <c r="G3" s="134">
        <v>5</v>
      </c>
      <c r="H3" s="134">
        <v>6</v>
      </c>
      <c r="I3" s="134">
        <v>7</v>
      </c>
      <c r="J3" s="134">
        <v>8</v>
      </c>
      <c r="K3" s="134">
        <v>9</v>
      </c>
      <c r="L3" s="134">
        <v>10</v>
      </c>
      <c r="M3" s="134">
        <v>11</v>
      </c>
      <c r="N3" s="134">
        <v>12</v>
      </c>
      <c r="O3" s="134">
        <v>13</v>
      </c>
      <c r="P3" s="134">
        <v>14</v>
      </c>
      <c r="Q3" s="135">
        <v>15</v>
      </c>
      <c r="R3" s="136">
        <v>16</v>
      </c>
      <c r="S3" s="136">
        <v>17</v>
      </c>
      <c r="U3" s="184"/>
      <c r="V3" t="s">
        <v>212</v>
      </c>
    </row>
    <row r="4" spans="1:22" x14ac:dyDescent="0.3">
      <c r="A4" s="152" t="s">
        <v>199</v>
      </c>
      <c r="B4" s="152">
        <v>20</v>
      </c>
      <c r="C4" s="32">
        <v>3</v>
      </c>
      <c r="D4" s="32">
        <v>3</v>
      </c>
      <c r="E4" s="32">
        <v>2</v>
      </c>
      <c r="F4" s="32">
        <v>3</v>
      </c>
      <c r="G4" s="32">
        <v>3</v>
      </c>
      <c r="H4" s="32">
        <v>2</v>
      </c>
      <c r="I4" s="32">
        <v>3</v>
      </c>
      <c r="J4" s="32">
        <v>3</v>
      </c>
      <c r="K4" s="32">
        <v>3</v>
      </c>
      <c r="L4" s="32">
        <v>3</v>
      </c>
      <c r="M4" s="32">
        <v>3</v>
      </c>
      <c r="N4" s="32">
        <v>3</v>
      </c>
      <c r="O4" s="32">
        <v>3</v>
      </c>
      <c r="P4" s="32">
        <v>3</v>
      </c>
      <c r="Q4" s="102">
        <v>3</v>
      </c>
      <c r="R4" s="141">
        <v>3</v>
      </c>
      <c r="S4" s="141">
        <v>2</v>
      </c>
      <c r="U4" s="47"/>
      <c r="V4" t="s">
        <v>146</v>
      </c>
    </row>
    <row r="5" spans="1:22" ht="15" customHeight="1" x14ac:dyDescent="0.3">
      <c r="A5" s="152" t="s">
        <v>200</v>
      </c>
      <c r="B5" s="152">
        <v>50</v>
      </c>
      <c r="C5" s="32">
        <v>3</v>
      </c>
      <c r="D5" s="32">
        <v>3</v>
      </c>
      <c r="E5" s="32">
        <v>2</v>
      </c>
      <c r="F5" s="32">
        <v>3</v>
      </c>
      <c r="G5" s="32">
        <v>3</v>
      </c>
      <c r="H5" s="32">
        <v>2</v>
      </c>
      <c r="I5" s="32">
        <v>3</v>
      </c>
      <c r="J5" s="32">
        <v>2</v>
      </c>
      <c r="K5" s="32">
        <v>3</v>
      </c>
      <c r="L5" s="32">
        <v>3</v>
      </c>
      <c r="M5" s="32">
        <v>3</v>
      </c>
      <c r="N5" s="32">
        <v>3</v>
      </c>
      <c r="O5" s="32">
        <v>3</v>
      </c>
      <c r="P5" s="32">
        <v>3</v>
      </c>
      <c r="Q5" s="102">
        <v>2</v>
      </c>
      <c r="R5" s="141">
        <v>3</v>
      </c>
      <c r="S5" s="141">
        <v>2</v>
      </c>
      <c r="U5" s="30"/>
      <c r="V5" t="s">
        <v>142</v>
      </c>
    </row>
    <row r="6" spans="1:22" x14ac:dyDescent="0.3">
      <c r="A6" s="152" t="s">
        <v>201</v>
      </c>
      <c r="B6" s="152">
        <v>150</v>
      </c>
      <c r="C6" s="32">
        <v>2</v>
      </c>
      <c r="D6" s="32">
        <v>3</v>
      </c>
      <c r="E6" s="32">
        <v>2</v>
      </c>
      <c r="F6" s="32">
        <v>3</v>
      </c>
      <c r="G6" s="32">
        <v>3</v>
      </c>
      <c r="H6" s="32">
        <v>2</v>
      </c>
      <c r="I6" s="32">
        <v>3</v>
      </c>
      <c r="J6" s="32">
        <v>0</v>
      </c>
      <c r="K6" s="32">
        <v>1</v>
      </c>
      <c r="L6" s="32">
        <v>3</v>
      </c>
      <c r="M6" s="32">
        <v>2</v>
      </c>
      <c r="N6" s="32">
        <v>0</v>
      </c>
      <c r="O6" s="32">
        <v>3</v>
      </c>
      <c r="P6" s="32">
        <v>3</v>
      </c>
      <c r="Q6" s="102">
        <v>1</v>
      </c>
      <c r="R6" s="141">
        <v>3</v>
      </c>
      <c r="S6" s="141">
        <v>2</v>
      </c>
    </row>
    <row r="7" spans="1:22" x14ac:dyDescent="0.3">
      <c r="A7" s="152" t="s">
        <v>202</v>
      </c>
      <c r="B7" s="152">
        <v>300</v>
      </c>
      <c r="C7" s="32">
        <v>1</v>
      </c>
      <c r="D7" s="32">
        <v>3</v>
      </c>
      <c r="E7" s="32">
        <v>1</v>
      </c>
      <c r="F7" s="32">
        <v>3</v>
      </c>
      <c r="G7" s="32">
        <v>3</v>
      </c>
      <c r="H7" s="32">
        <v>0</v>
      </c>
      <c r="I7" s="32">
        <v>2</v>
      </c>
      <c r="J7" s="32">
        <v>0</v>
      </c>
      <c r="K7" s="32">
        <v>1</v>
      </c>
      <c r="L7" s="32">
        <v>3</v>
      </c>
      <c r="M7" s="32">
        <v>2</v>
      </c>
      <c r="N7" s="32">
        <v>0</v>
      </c>
      <c r="O7" s="32">
        <v>3</v>
      </c>
      <c r="P7" s="32">
        <v>3</v>
      </c>
      <c r="Q7" s="102">
        <v>1</v>
      </c>
      <c r="R7" s="141">
        <v>3</v>
      </c>
      <c r="S7" s="141">
        <v>1</v>
      </c>
    </row>
    <row r="8" spans="1:22" ht="15" customHeight="1" x14ac:dyDescent="0.3">
      <c r="A8" s="152" t="s">
        <v>203</v>
      </c>
      <c r="B8" s="152">
        <v>600</v>
      </c>
      <c r="C8" s="32">
        <v>1</v>
      </c>
      <c r="D8" s="32">
        <v>2</v>
      </c>
      <c r="E8" s="32">
        <v>1</v>
      </c>
      <c r="F8" s="32">
        <v>2</v>
      </c>
      <c r="G8" s="32">
        <v>3</v>
      </c>
      <c r="H8" s="32">
        <v>0</v>
      </c>
      <c r="I8" s="32">
        <v>1</v>
      </c>
      <c r="J8" s="32">
        <v>0</v>
      </c>
      <c r="K8" s="32">
        <v>0</v>
      </c>
      <c r="L8" s="32">
        <v>2</v>
      </c>
      <c r="M8" s="32">
        <v>2</v>
      </c>
      <c r="N8" s="32">
        <v>0</v>
      </c>
      <c r="O8" s="32">
        <v>3</v>
      </c>
      <c r="P8" s="32">
        <v>3</v>
      </c>
      <c r="Q8" s="102">
        <v>0</v>
      </c>
      <c r="R8" s="141">
        <v>1</v>
      </c>
      <c r="S8" s="141">
        <v>0</v>
      </c>
    </row>
    <row r="9" spans="1:22" x14ac:dyDescent="0.3">
      <c r="A9" s="152" t="s">
        <v>204</v>
      </c>
      <c r="B9" s="152">
        <v>900</v>
      </c>
      <c r="C9" s="32">
        <v>1</v>
      </c>
      <c r="D9" s="32">
        <v>2</v>
      </c>
      <c r="E9" s="32">
        <v>0</v>
      </c>
      <c r="F9" s="32">
        <v>1</v>
      </c>
      <c r="G9" s="32">
        <v>3</v>
      </c>
      <c r="H9" s="32">
        <v>0</v>
      </c>
      <c r="I9" s="32">
        <v>1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3</v>
      </c>
      <c r="P9" s="32">
        <v>3</v>
      </c>
      <c r="Q9" s="102">
        <v>0</v>
      </c>
      <c r="R9" s="141">
        <v>1</v>
      </c>
      <c r="S9" s="141">
        <v>0</v>
      </c>
    </row>
    <row r="10" spans="1:22" ht="15" customHeight="1" x14ac:dyDescent="0.3">
      <c r="A10" s="152" t="s">
        <v>205</v>
      </c>
      <c r="B10" s="152">
        <v>1500</v>
      </c>
      <c r="C10" s="32">
        <v>0</v>
      </c>
      <c r="D10" s="32">
        <v>2</v>
      </c>
      <c r="E10" s="32">
        <v>0</v>
      </c>
      <c r="F10" s="32">
        <v>0</v>
      </c>
      <c r="G10" s="32">
        <v>2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2</v>
      </c>
      <c r="P10" s="32">
        <v>2</v>
      </c>
      <c r="Q10" s="102">
        <v>0</v>
      </c>
      <c r="R10" s="141">
        <v>1</v>
      </c>
      <c r="S10" s="141">
        <v>0</v>
      </c>
    </row>
    <row r="11" spans="1:22" x14ac:dyDescent="0.3">
      <c r="A11" s="152"/>
      <c r="B11" s="152" t="s">
        <v>206</v>
      </c>
      <c r="C11" s="152">
        <f>(C4*B4)+(C5*B5)+(C6*B6)+(C7*B7)+(C8*B8)+(C9*B9)+(C10*B10)</f>
        <v>2310</v>
      </c>
      <c r="D11" s="152">
        <f>(D4*B4)+(D5*B5)+(D6*B6)+(D7*B7)+(D8*B8)+(D9*B9)+(D10*B10)</f>
        <v>7560</v>
      </c>
      <c r="E11" s="152">
        <f>(E4*B4)+(E5*B5)+(E6*B6)+(E7*B7)+(E8*B8)+(E9*B9)+(E10*B10)</f>
        <v>1340</v>
      </c>
      <c r="F11" s="152">
        <f>(F4*B4)+(F5*B5)+(F6*B6)+(F7*B7)+(F8*B8)+(F9*B9)+(F10*B10)</f>
        <v>3660</v>
      </c>
      <c r="G11" s="152">
        <f>(G4*B4)+(G5*B5)+(G6*B6)+(G7*B7)+(G8*B8)+(G9*B9)+(G10*B10)</f>
        <v>9060</v>
      </c>
      <c r="H11" s="152">
        <f>(H4*B4)+(H5*B5)+(H6*B6)+(H7*B7)+(H8*B8)+(H9*B9)+(H10*B10)</f>
        <v>440</v>
      </c>
      <c r="I11" s="152">
        <f>(I4*B4)+(I5*B5)+(I6*B6)+(I7*B7)+(I8*B8)+(I9*B9)+(I10*B10)</f>
        <v>2760</v>
      </c>
      <c r="J11" s="152">
        <f>(J4*B4)+(J5*B5)+(J6*B6)+(J7*B7)+(J8*B8)+(J9*B9)+(J10*B10)</f>
        <v>160</v>
      </c>
      <c r="K11" s="152">
        <f>(K4*B4)+(K5*B5)+(K6*B6)+(K7*B7)+(K8*B8)+(K9*B9)+(K10*B10)</f>
        <v>660</v>
      </c>
      <c r="L11" s="152">
        <f>(L4*B4)+(L5*B5)+(L6*B6)+(L7*B7)+(L8*B8)+(L9*B9)+(L10*B10)</f>
        <v>2760</v>
      </c>
      <c r="M11" s="152">
        <f>(M4*B4)+(M5*B5)+(M6*B6)+(M7*B7)+(M8*B8)+(M9*B9)+(M10*B10)</f>
        <v>2310</v>
      </c>
      <c r="N11" s="152">
        <f>(N4*B4)+(N5*B5)+(N6*B6)+(N7*B7)+(N8*B8)+(N9*B9)+(N10*B10)</f>
        <v>210</v>
      </c>
      <c r="O11" s="152">
        <f>(O4*B4)+(O5*B5)+(O6*B6)+(O7*B7)+(O8*B8)+(O9*B9)+(O10*B10)</f>
        <v>9060</v>
      </c>
      <c r="P11" s="152">
        <f>(P4*B4)+(P5*B5)+(P6*B6)+(P7*B7)+(P8*B8)+(P9*B9)+(P10*B10)</f>
        <v>9060</v>
      </c>
      <c r="Q11" s="152">
        <f>(Q4*B4)+(Q5*B5)+(Q6*B6)+(Q7*B7)+(Q8*B8)+(Q9*B9)+(Q10*B10)</f>
        <v>610</v>
      </c>
      <c r="R11" s="152">
        <f>(R4*B4)+(R5*B5)+(R6*B6)+(R7*B7)+(R8*B8)+(R9*B9)+(R10*B10)</f>
        <v>4560</v>
      </c>
      <c r="S11" s="152">
        <f>(S4*B4)+(S5*B5)+(S6*B6)+(S7*B7)+(S8*B8)+(S9*B9)+(S10*B10)</f>
        <v>740</v>
      </c>
    </row>
    <row r="12" spans="1:22" x14ac:dyDescent="0.3">
      <c r="B12" s="152" t="s">
        <v>207</v>
      </c>
      <c r="C12" s="191">
        <f>(C11/10560)*100</f>
        <v>21.875</v>
      </c>
      <c r="D12" s="191">
        <f>(D11/10560)*100</f>
        <v>71.590909090909093</v>
      </c>
      <c r="E12" s="191">
        <f t="shared" ref="E12:S12" si="0">(E11/10560)*100</f>
        <v>12.689393939393939</v>
      </c>
      <c r="F12" s="191">
        <f t="shared" si="0"/>
        <v>34.659090909090914</v>
      </c>
      <c r="G12" s="191">
        <f t="shared" si="0"/>
        <v>85.795454545454547</v>
      </c>
      <c r="H12" s="191">
        <f t="shared" si="0"/>
        <v>4.1666666666666661</v>
      </c>
      <c r="I12" s="191">
        <f t="shared" si="0"/>
        <v>26.136363636363637</v>
      </c>
      <c r="J12" s="191">
        <f t="shared" si="0"/>
        <v>1.5151515151515151</v>
      </c>
      <c r="K12" s="191">
        <f t="shared" si="0"/>
        <v>6.25</v>
      </c>
      <c r="L12" s="191">
        <f t="shared" si="0"/>
        <v>26.136363636363637</v>
      </c>
      <c r="M12" s="191">
        <f t="shared" si="0"/>
        <v>21.875</v>
      </c>
      <c r="N12" s="191">
        <f t="shared" si="0"/>
        <v>1.9886363636363635</v>
      </c>
      <c r="O12" s="191">
        <f t="shared" si="0"/>
        <v>85.795454545454547</v>
      </c>
      <c r="P12" s="191">
        <f t="shared" si="0"/>
        <v>85.795454545454547</v>
      </c>
      <c r="Q12" s="191">
        <f t="shared" si="0"/>
        <v>5.7765151515151514</v>
      </c>
      <c r="R12" s="191">
        <f t="shared" si="0"/>
        <v>43.18181818181818</v>
      </c>
      <c r="S12" s="191">
        <f t="shared" si="0"/>
        <v>7.0075757575757569</v>
      </c>
    </row>
    <row r="13" spans="1:22" ht="15" customHeight="1" x14ac:dyDescent="0.3"/>
    <row r="14" spans="1:22" ht="15" customHeight="1" x14ac:dyDescent="0.3"/>
    <row r="15" spans="1:22" x14ac:dyDescent="0.3">
      <c r="B15" t="s">
        <v>198</v>
      </c>
      <c r="C15" s="134">
        <v>1</v>
      </c>
      <c r="D15" s="134">
        <v>2</v>
      </c>
      <c r="E15" s="134">
        <v>3</v>
      </c>
      <c r="F15" s="134">
        <v>4</v>
      </c>
      <c r="G15" s="134">
        <v>5</v>
      </c>
      <c r="H15" s="134">
        <v>6</v>
      </c>
      <c r="I15" s="134">
        <v>7</v>
      </c>
      <c r="J15" s="134">
        <v>8</v>
      </c>
      <c r="K15" s="134">
        <v>9</v>
      </c>
      <c r="L15" s="134">
        <v>10</v>
      </c>
      <c r="M15" s="134">
        <v>11</v>
      </c>
      <c r="N15" s="134">
        <v>12</v>
      </c>
      <c r="O15" s="134">
        <v>13</v>
      </c>
      <c r="P15" s="134">
        <v>14</v>
      </c>
      <c r="Q15" s="135">
        <v>15</v>
      </c>
      <c r="R15" s="136">
        <v>16</v>
      </c>
      <c r="S15" s="136">
        <v>17</v>
      </c>
    </row>
    <row r="16" spans="1:22" ht="15" customHeight="1" x14ac:dyDescent="0.3">
      <c r="A16" s="148" t="s">
        <v>208</v>
      </c>
      <c r="B16" s="148">
        <v>1.5</v>
      </c>
      <c r="C16" s="32">
        <v>3</v>
      </c>
      <c r="D16" s="32">
        <v>3</v>
      </c>
      <c r="E16" s="32">
        <v>2</v>
      </c>
      <c r="F16" s="32">
        <v>3</v>
      </c>
      <c r="G16" s="32">
        <v>3</v>
      </c>
      <c r="H16" s="32">
        <v>0</v>
      </c>
      <c r="I16" s="32">
        <v>3</v>
      </c>
      <c r="J16" s="32">
        <v>3</v>
      </c>
      <c r="K16" s="32">
        <v>1</v>
      </c>
      <c r="L16" s="32">
        <v>3</v>
      </c>
      <c r="M16" s="32">
        <v>3</v>
      </c>
      <c r="N16" s="32">
        <v>0</v>
      </c>
      <c r="O16" s="32">
        <v>3</v>
      </c>
      <c r="P16" s="32">
        <v>3</v>
      </c>
      <c r="Q16" s="102">
        <v>2</v>
      </c>
      <c r="R16" s="141">
        <v>3</v>
      </c>
      <c r="S16" s="141">
        <v>1</v>
      </c>
    </row>
    <row r="17" spans="1:19" x14ac:dyDescent="0.3">
      <c r="A17" s="148"/>
      <c r="B17" s="148">
        <v>2</v>
      </c>
      <c r="C17" s="32">
        <v>2</v>
      </c>
      <c r="D17" s="32">
        <v>2</v>
      </c>
      <c r="E17" s="32">
        <v>0</v>
      </c>
      <c r="F17" s="32">
        <v>3</v>
      </c>
      <c r="G17" s="32">
        <v>3</v>
      </c>
      <c r="H17" s="32">
        <v>0</v>
      </c>
      <c r="I17" s="32">
        <v>2</v>
      </c>
      <c r="J17" s="32">
        <v>3</v>
      </c>
      <c r="K17" s="32">
        <v>0</v>
      </c>
      <c r="L17" s="32">
        <v>2</v>
      </c>
      <c r="M17" s="32">
        <v>3</v>
      </c>
      <c r="N17" s="32">
        <v>0</v>
      </c>
      <c r="O17" s="32">
        <v>3</v>
      </c>
      <c r="P17" s="32">
        <v>3</v>
      </c>
      <c r="Q17" s="102">
        <v>1</v>
      </c>
      <c r="R17" s="141">
        <v>2</v>
      </c>
      <c r="S17" s="141">
        <v>1</v>
      </c>
    </row>
    <row r="18" spans="1:19" x14ac:dyDescent="0.3">
      <c r="A18" s="148"/>
      <c r="B18" s="148">
        <v>3</v>
      </c>
      <c r="C18" s="32">
        <v>0</v>
      </c>
      <c r="D18" s="32">
        <v>1</v>
      </c>
      <c r="E18" s="32">
        <v>0</v>
      </c>
      <c r="F18" s="32">
        <v>2</v>
      </c>
      <c r="G18" s="32">
        <v>3</v>
      </c>
      <c r="H18" s="32">
        <v>0</v>
      </c>
      <c r="I18" s="32">
        <v>2</v>
      </c>
      <c r="J18" s="32">
        <v>3</v>
      </c>
      <c r="K18" s="32">
        <v>0</v>
      </c>
      <c r="L18" s="32">
        <v>0</v>
      </c>
      <c r="M18" s="32">
        <v>1</v>
      </c>
      <c r="N18" s="32">
        <v>0</v>
      </c>
      <c r="O18" s="32">
        <v>2</v>
      </c>
      <c r="P18" s="32">
        <v>3</v>
      </c>
      <c r="Q18" s="102">
        <v>0</v>
      </c>
      <c r="R18" s="141">
        <v>1</v>
      </c>
      <c r="S18" s="141">
        <v>0</v>
      </c>
    </row>
    <row r="19" spans="1:19" x14ac:dyDescent="0.3">
      <c r="A19" s="148"/>
      <c r="B19" s="148">
        <v>5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3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102">
        <v>0</v>
      </c>
      <c r="R19" s="141">
        <v>0</v>
      </c>
      <c r="S19" s="141">
        <v>0</v>
      </c>
    </row>
    <row r="20" spans="1:19" x14ac:dyDescent="0.3">
      <c r="A20" s="148"/>
      <c r="B20" s="148" t="s">
        <v>206</v>
      </c>
      <c r="C20" s="148">
        <f>(C16*B16)+(C17*B17)+(C18*B18)+(C19*B19)</f>
        <v>8.5</v>
      </c>
      <c r="D20" s="148">
        <f>(D16*B16)+(D17*B17)+(D18*B18)+(D19*B19)</f>
        <v>11.5</v>
      </c>
      <c r="E20" s="148">
        <f>(E16*B16)+(E17*B17)+(E18*B18)+(E19*B19)</f>
        <v>3</v>
      </c>
      <c r="F20" s="148">
        <f>(F16*B16)+(F17*B17)+(F18*B18)+(F19*B19)</f>
        <v>16.5</v>
      </c>
      <c r="G20" s="148">
        <f>(G16*B16)+(G17*B17)+(G18*B18)+(G19*B19)</f>
        <v>19.5</v>
      </c>
      <c r="H20" s="148">
        <f>(H16*B16)+(H17*B17)+(H18*B18)+(H19*B19)</f>
        <v>0</v>
      </c>
      <c r="I20" s="148">
        <f>(I16*B16)+(I17*B17)+(I18*B18)+(I19*B19)</f>
        <v>14.5</v>
      </c>
      <c r="J20" s="148">
        <f>(J16*B16)+(J17*B17)+(J18*B18)+(J19*B19)</f>
        <v>34.5</v>
      </c>
      <c r="K20" s="148">
        <f>(K16*B16)+(K17*B17)+(K18*B18)+(K19*B19)</f>
        <v>1.5</v>
      </c>
      <c r="L20" s="148">
        <f>(L16*B16)+(L17*B17)+(L18*B18)+(L19*B19)</f>
        <v>8.5</v>
      </c>
      <c r="M20" s="148">
        <f>(M16*B16)+(M17*B17)+(M18*B18)+(M19*B19)</f>
        <v>13.5</v>
      </c>
      <c r="N20" s="148">
        <f>(N16*B16)+(N17*B17)+(N18*B18)+(N19*B19)</f>
        <v>0</v>
      </c>
      <c r="O20" s="148">
        <f>(O16*B16)+(O17*B17)+(O18*B18)+(O19*B19)</f>
        <v>16.5</v>
      </c>
      <c r="P20" s="148">
        <f>(P16*B16)+(P17*B17)+(P18*B18)+(P19*B19)</f>
        <v>19.5</v>
      </c>
      <c r="Q20" s="148">
        <f>(Q16*B16)+(Q17*B17)+(Q18*B18)+(Q19*B19)</f>
        <v>5</v>
      </c>
      <c r="R20" s="148">
        <f>(R16*B16)+(R17*B17)+(R18*B18)+(R19*B19)</f>
        <v>11.5</v>
      </c>
      <c r="S20" s="148">
        <f>(S16*B16)+(S17*B17)+(S18*B18)+(S19*B19)</f>
        <v>3.5</v>
      </c>
    </row>
    <row r="21" spans="1:19" x14ac:dyDescent="0.3">
      <c r="B21" s="148" t="s">
        <v>207</v>
      </c>
      <c r="C21" s="220">
        <f>(C20/34.5)*100</f>
        <v>24.637681159420293</v>
      </c>
      <c r="D21" s="220">
        <f t="shared" ref="D21:S21" si="1">(D20/34.5)*100</f>
        <v>33.333333333333329</v>
      </c>
      <c r="E21" s="220">
        <f t="shared" si="1"/>
        <v>8.695652173913043</v>
      </c>
      <c r="F21" s="220">
        <f t="shared" si="1"/>
        <v>47.826086956521742</v>
      </c>
      <c r="G21" s="220">
        <f t="shared" si="1"/>
        <v>56.521739130434781</v>
      </c>
      <c r="H21" s="220">
        <f t="shared" si="1"/>
        <v>0</v>
      </c>
      <c r="I21" s="220">
        <f t="shared" si="1"/>
        <v>42.028985507246375</v>
      </c>
      <c r="J21" s="220">
        <f t="shared" si="1"/>
        <v>100</v>
      </c>
      <c r="K21" s="220">
        <f t="shared" si="1"/>
        <v>4.3478260869565215</v>
      </c>
      <c r="L21" s="220">
        <f t="shared" si="1"/>
        <v>24.637681159420293</v>
      </c>
      <c r="M21" s="220">
        <f t="shared" si="1"/>
        <v>39.130434782608695</v>
      </c>
      <c r="N21" s="220">
        <f t="shared" si="1"/>
        <v>0</v>
      </c>
      <c r="O21" s="220">
        <f t="shared" si="1"/>
        <v>47.826086956521742</v>
      </c>
      <c r="P21" s="220">
        <f t="shared" si="1"/>
        <v>56.521739130434781</v>
      </c>
      <c r="Q21" s="220">
        <f t="shared" si="1"/>
        <v>14.492753623188406</v>
      </c>
      <c r="R21" s="220">
        <f t="shared" si="1"/>
        <v>33.333333333333329</v>
      </c>
      <c r="S21" s="220">
        <f t="shared" si="1"/>
        <v>10.144927536231885</v>
      </c>
    </row>
    <row r="24" spans="1:19" x14ac:dyDescent="0.3">
      <c r="B24" t="s">
        <v>198</v>
      </c>
      <c r="C24" s="134">
        <v>1</v>
      </c>
      <c r="D24" s="134">
        <v>2</v>
      </c>
      <c r="E24" s="134">
        <v>3</v>
      </c>
      <c r="F24" s="134">
        <v>4</v>
      </c>
      <c r="G24" s="134">
        <v>5</v>
      </c>
      <c r="H24" s="134">
        <v>6</v>
      </c>
      <c r="I24" s="134">
        <v>7</v>
      </c>
      <c r="J24" s="134">
        <v>8</v>
      </c>
      <c r="K24" s="134">
        <v>9</v>
      </c>
      <c r="L24" s="134">
        <v>10</v>
      </c>
      <c r="M24" s="134">
        <v>11</v>
      </c>
      <c r="N24" s="134">
        <v>12</v>
      </c>
      <c r="O24" s="134">
        <v>13</v>
      </c>
      <c r="P24" s="134">
        <v>14</v>
      </c>
      <c r="Q24" s="135">
        <v>15</v>
      </c>
      <c r="R24" s="136">
        <v>16</v>
      </c>
      <c r="S24" s="136">
        <v>17</v>
      </c>
    </row>
    <row r="25" spans="1:19" x14ac:dyDescent="0.3">
      <c r="A25" s="198" t="s">
        <v>209</v>
      </c>
      <c r="B25" s="198">
        <v>1</v>
      </c>
      <c r="C25" s="32">
        <v>3</v>
      </c>
      <c r="D25" s="32">
        <v>3</v>
      </c>
      <c r="E25" s="32">
        <v>3</v>
      </c>
      <c r="F25" s="32">
        <v>3</v>
      </c>
      <c r="G25" s="32">
        <v>3</v>
      </c>
      <c r="H25" s="32">
        <v>3</v>
      </c>
      <c r="I25" s="32">
        <v>3</v>
      </c>
      <c r="J25" s="32">
        <v>0</v>
      </c>
      <c r="K25" s="32">
        <v>3</v>
      </c>
      <c r="L25" s="32">
        <v>2</v>
      </c>
      <c r="M25" s="164"/>
      <c r="N25" s="164"/>
      <c r="O25" s="164"/>
      <c r="P25" s="32">
        <v>3</v>
      </c>
      <c r="Q25" s="102">
        <v>2</v>
      </c>
      <c r="R25" s="141">
        <v>2</v>
      </c>
      <c r="S25" s="141">
        <v>3</v>
      </c>
    </row>
    <row r="26" spans="1:19" x14ac:dyDescent="0.3">
      <c r="A26" s="198"/>
      <c r="B26" s="198">
        <v>2</v>
      </c>
      <c r="C26" s="32">
        <v>3</v>
      </c>
      <c r="D26" s="32">
        <v>3</v>
      </c>
      <c r="E26" s="32">
        <v>3</v>
      </c>
      <c r="F26" s="32">
        <v>3</v>
      </c>
      <c r="G26" s="32">
        <v>3</v>
      </c>
      <c r="H26" s="32">
        <v>0</v>
      </c>
      <c r="I26" s="32">
        <v>3</v>
      </c>
      <c r="J26" s="32">
        <v>0</v>
      </c>
      <c r="K26" s="32">
        <v>3</v>
      </c>
      <c r="L26" s="32">
        <v>0</v>
      </c>
      <c r="M26" s="164"/>
      <c r="N26" s="164"/>
      <c r="O26" s="164"/>
      <c r="P26" s="196">
        <v>0</v>
      </c>
      <c r="Q26" s="102">
        <v>1</v>
      </c>
      <c r="R26" s="141">
        <v>0</v>
      </c>
      <c r="S26" s="216">
        <v>0</v>
      </c>
    </row>
    <row r="27" spans="1:19" x14ac:dyDescent="0.3">
      <c r="A27" s="198"/>
      <c r="B27" s="198">
        <v>3</v>
      </c>
      <c r="C27" s="32">
        <v>3</v>
      </c>
      <c r="D27" s="32">
        <v>3</v>
      </c>
      <c r="E27" s="32">
        <v>2</v>
      </c>
      <c r="F27" s="32">
        <v>2</v>
      </c>
      <c r="G27" s="32">
        <v>3</v>
      </c>
      <c r="H27" s="32">
        <v>0</v>
      </c>
      <c r="I27" s="32">
        <v>3</v>
      </c>
      <c r="J27" s="32">
        <v>0</v>
      </c>
      <c r="K27" s="32">
        <v>3</v>
      </c>
      <c r="L27" s="32">
        <v>0</v>
      </c>
      <c r="M27" s="164"/>
      <c r="N27" s="164"/>
      <c r="O27" s="164"/>
      <c r="P27" s="196">
        <v>0</v>
      </c>
      <c r="Q27" s="102">
        <v>0</v>
      </c>
      <c r="R27" s="141">
        <v>0</v>
      </c>
      <c r="S27" s="216">
        <v>0</v>
      </c>
    </row>
    <row r="28" spans="1:19" x14ac:dyDescent="0.3">
      <c r="A28" s="198"/>
      <c r="B28" s="198" t="s">
        <v>206</v>
      </c>
      <c r="C28" s="198">
        <f>(C25*B25)+(C26*B26)+(C27*B27)</f>
        <v>18</v>
      </c>
      <c r="D28" s="198">
        <f>(D25*B25)+(D26*B26)+(D27*B27)</f>
        <v>18</v>
      </c>
      <c r="E28" s="198">
        <f>(E25*B25)+(E26*B26)+(E27*B27)</f>
        <v>15</v>
      </c>
      <c r="F28" s="198">
        <f>(F25*B25)+(F26*B26)+(F27*B27)</f>
        <v>15</v>
      </c>
      <c r="G28" s="198">
        <f>(G25*B25)+(G26*B26)+(G27*B27)</f>
        <v>18</v>
      </c>
      <c r="H28" s="198">
        <f>(H25*B25)+(H26*B26)+(H27*B27)</f>
        <v>3</v>
      </c>
      <c r="I28" s="198">
        <f>(I25*B25)+(I26*B26)+(I27*B27)</f>
        <v>18</v>
      </c>
      <c r="J28" s="198">
        <f>(J25*B25)+(J26*B26)+(J27*B27)</f>
        <v>0</v>
      </c>
      <c r="K28" s="198">
        <f>(K25*B25)+(K26*B26)+(K27*B27)</f>
        <v>18</v>
      </c>
      <c r="L28" s="198">
        <f>(L25*B25)+(L26*B26)+(L27*B27)</f>
        <v>2</v>
      </c>
      <c r="M28" s="198">
        <f>(M25*B25)+(M26*B26)+(M27*B27)</f>
        <v>0</v>
      </c>
      <c r="N28" s="198">
        <f>(N25*B25)+(N26*B26)+(N27*B27)</f>
        <v>0</v>
      </c>
      <c r="O28" s="198">
        <f>(O25*B25)+(O26*B26)+(O27*B27)</f>
        <v>0</v>
      </c>
      <c r="P28" s="198">
        <f>(P25*B25)+(P26*B26)+(P27*B27)</f>
        <v>3</v>
      </c>
      <c r="Q28" s="198">
        <f>(Q25*B25)+(Q26*B26)+(Q27*B27)</f>
        <v>4</v>
      </c>
      <c r="R28" s="198">
        <f>(R25*B25)+(R26*B26)+(R27*B27)</f>
        <v>2</v>
      </c>
      <c r="S28" s="198">
        <f>(S25*B25)+(S26*B26)+(S27*B27)</f>
        <v>3</v>
      </c>
    </row>
    <row r="29" spans="1:19" x14ac:dyDescent="0.3">
      <c r="B29" t="s">
        <v>207</v>
      </c>
      <c r="C29" s="63">
        <f>(C28/18)*100</f>
        <v>100</v>
      </c>
      <c r="D29" s="63">
        <f t="shared" ref="D29:S29" si="2">(D28/18)*100</f>
        <v>100</v>
      </c>
      <c r="E29" s="63">
        <f t="shared" si="2"/>
        <v>83.333333333333343</v>
      </c>
      <c r="F29" s="63">
        <f t="shared" si="2"/>
        <v>83.333333333333343</v>
      </c>
      <c r="G29" s="63">
        <f t="shared" si="2"/>
        <v>100</v>
      </c>
      <c r="H29" s="63">
        <f t="shared" si="2"/>
        <v>16.666666666666664</v>
      </c>
      <c r="I29" s="63">
        <f t="shared" si="2"/>
        <v>100</v>
      </c>
      <c r="J29" s="63">
        <f t="shared" si="2"/>
        <v>0</v>
      </c>
      <c r="K29" s="63">
        <f t="shared" si="2"/>
        <v>100</v>
      </c>
      <c r="L29" s="63">
        <f t="shared" si="2"/>
        <v>11.111111111111111</v>
      </c>
      <c r="M29" s="63">
        <f t="shared" si="2"/>
        <v>0</v>
      </c>
      <c r="N29" s="63">
        <f t="shared" si="2"/>
        <v>0</v>
      </c>
      <c r="O29" s="63">
        <f t="shared" si="2"/>
        <v>0</v>
      </c>
      <c r="P29" s="63">
        <f t="shared" si="2"/>
        <v>16.666666666666664</v>
      </c>
      <c r="Q29" s="63">
        <f t="shared" si="2"/>
        <v>22.222222222222221</v>
      </c>
      <c r="R29" s="63">
        <f t="shared" si="2"/>
        <v>11.111111111111111</v>
      </c>
      <c r="S29" s="63">
        <f t="shared" si="2"/>
        <v>16.666666666666664</v>
      </c>
    </row>
    <row r="32" spans="1:19" x14ac:dyDescent="0.3">
      <c r="A32" s="217" t="s">
        <v>213</v>
      </c>
      <c r="C32" s="134">
        <v>1</v>
      </c>
      <c r="D32" s="134">
        <v>2</v>
      </c>
      <c r="E32" s="134">
        <v>3</v>
      </c>
      <c r="F32" s="134">
        <v>4</v>
      </c>
      <c r="G32" s="134">
        <v>5</v>
      </c>
      <c r="H32" s="134">
        <v>6</v>
      </c>
      <c r="I32" s="134">
        <v>7</v>
      </c>
      <c r="J32" s="134">
        <v>8</v>
      </c>
      <c r="K32" s="134">
        <v>9</v>
      </c>
      <c r="L32" s="134">
        <v>10</v>
      </c>
      <c r="M32" s="134">
        <v>11</v>
      </c>
      <c r="N32" s="134">
        <v>12</v>
      </c>
      <c r="O32" s="134">
        <v>13</v>
      </c>
      <c r="P32" s="134">
        <v>14</v>
      </c>
      <c r="Q32" s="135">
        <v>15</v>
      </c>
      <c r="R32" s="136">
        <v>16</v>
      </c>
      <c r="S32" s="136">
        <v>17</v>
      </c>
    </row>
    <row r="33" spans="1:19" x14ac:dyDescent="0.3">
      <c r="A33" s="217">
        <v>1</v>
      </c>
      <c r="B33" s="217" t="s">
        <v>214</v>
      </c>
      <c r="C33" s="32">
        <v>2</v>
      </c>
      <c r="D33" s="32">
        <v>3</v>
      </c>
      <c r="E33" s="32">
        <v>1</v>
      </c>
      <c r="F33" s="164"/>
      <c r="G33" s="32">
        <v>2</v>
      </c>
      <c r="H33" s="32">
        <v>2</v>
      </c>
      <c r="I33" s="164"/>
      <c r="J33" s="32">
        <v>0</v>
      </c>
      <c r="K33" s="32">
        <v>0</v>
      </c>
      <c r="L33" s="164"/>
      <c r="M33" s="164"/>
      <c r="N33" s="164"/>
      <c r="O33" s="164"/>
      <c r="P33" s="32">
        <v>2</v>
      </c>
      <c r="Q33" s="32">
        <v>0</v>
      </c>
      <c r="R33" s="32">
        <v>1</v>
      </c>
      <c r="S33" s="32">
        <v>1</v>
      </c>
    </row>
    <row r="34" spans="1:19" x14ac:dyDescent="0.3">
      <c r="A34" s="217">
        <v>2</v>
      </c>
      <c r="B34" s="217" t="s">
        <v>215</v>
      </c>
      <c r="C34" s="32">
        <v>4</v>
      </c>
      <c r="D34" s="32">
        <v>4</v>
      </c>
      <c r="E34" s="32">
        <v>4</v>
      </c>
      <c r="F34" s="164"/>
      <c r="G34" s="32">
        <v>4</v>
      </c>
      <c r="H34" s="32">
        <v>4</v>
      </c>
      <c r="I34" s="164"/>
      <c r="J34" s="32">
        <v>4</v>
      </c>
      <c r="K34" s="32">
        <v>4</v>
      </c>
      <c r="L34" s="164"/>
      <c r="M34" s="164"/>
      <c r="N34" s="164"/>
      <c r="O34" s="164"/>
      <c r="P34" s="32">
        <v>2</v>
      </c>
      <c r="Q34" s="32">
        <v>0</v>
      </c>
      <c r="R34" s="32">
        <v>4</v>
      </c>
      <c r="S34" s="32">
        <v>2</v>
      </c>
    </row>
    <row r="35" spans="1:19" x14ac:dyDescent="0.3">
      <c r="A35" s="217">
        <v>3</v>
      </c>
      <c r="B35" s="217" t="s">
        <v>216</v>
      </c>
      <c r="C35" s="32">
        <v>2</v>
      </c>
      <c r="D35" s="32">
        <v>4</v>
      </c>
      <c r="E35" s="32">
        <v>4</v>
      </c>
      <c r="F35" s="164"/>
      <c r="G35" s="32">
        <v>1</v>
      </c>
      <c r="H35" s="32">
        <v>1</v>
      </c>
      <c r="I35" s="164"/>
      <c r="J35" s="32">
        <v>4</v>
      </c>
      <c r="K35" s="32">
        <v>3</v>
      </c>
      <c r="L35" s="164"/>
      <c r="M35" s="164"/>
      <c r="N35" s="164"/>
      <c r="O35" s="164"/>
      <c r="P35" s="32">
        <v>3</v>
      </c>
      <c r="Q35" s="32">
        <v>2</v>
      </c>
      <c r="R35" s="32">
        <v>4</v>
      </c>
      <c r="S35" s="32">
        <v>2</v>
      </c>
    </row>
    <row r="36" spans="1:19" x14ac:dyDescent="0.3">
      <c r="A36" s="217">
        <v>4</v>
      </c>
      <c r="B36" s="217" t="s">
        <v>217</v>
      </c>
      <c r="C36" s="32">
        <v>4</v>
      </c>
      <c r="D36" s="32">
        <v>4</v>
      </c>
      <c r="E36" s="32">
        <v>4</v>
      </c>
      <c r="F36" s="164"/>
      <c r="G36" s="32">
        <v>4</v>
      </c>
      <c r="H36" s="32">
        <v>4</v>
      </c>
      <c r="I36" s="164"/>
      <c r="J36" s="32">
        <v>4</v>
      </c>
      <c r="K36" s="32">
        <v>4</v>
      </c>
      <c r="L36" s="164"/>
      <c r="M36" s="164"/>
      <c r="N36" s="164"/>
      <c r="O36" s="164"/>
      <c r="P36" s="32">
        <v>4</v>
      </c>
      <c r="Q36" s="32">
        <v>3</v>
      </c>
      <c r="R36" s="32">
        <v>4</v>
      </c>
      <c r="S36" s="32">
        <v>4</v>
      </c>
    </row>
    <row r="37" spans="1:19" x14ac:dyDescent="0.3">
      <c r="A37" s="217">
        <v>5</v>
      </c>
      <c r="B37" s="217" t="s">
        <v>218</v>
      </c>
      <c r="C37" s="32">
        <v>4</v>
      </c>
      <c r="D37" s="32">
        <v>4</v>
      </c>
      <c r="E37" s="32">
        <v>3</v>
      </c>
      <c r="F37" s="164"/>
      <c r="G37" s="32">
        <v>2</v>
      </c>
      <c r="H37" s="32">
        <v>2</v>
      </c>
      <c r="I37" s="164"/>
      <c r="J37" s="32">
        <v>4</v>
      </c>
      <c r="K37" s="32">
        <v>4</v>
      </c>
      <c r="L37" s="164"/>
      <c r="M37" s="164"/>
      <c r="N37" s="164"/>
      <c r="O37" s="164"/>
      <c r="P37" s="32">
        <v>4</v>
      </c>
      <c r="Q37" s="32">
        <v>3</v>
      </c>
      <c r="R37" s="32">
        <v>4</v>
      </c>
      <c r="S37" s="32">
        <v>3</v>
      </c>
    </row>
    <row r="38" spans="1:19" x14ac:dyDescent="0.3">
      <c r="A38" s="217">
        <v>6</v>
      </c>
      <c r="B38" s="217" t="s">
        <v>219</v>
      </c>
      <c r="C38" s="32">
        <v>4</v>
      </c>
      <c r="D38" s="32">
        <v>4</v>
      </c>
      <c r="E38" s="32">
        <v>3</v>
      </c>
      <c r="F38" s="164"/>
      <c r="G38" s="32">
        <v>4</v>
      </c>
      <c r="H38" s="32">
        <v>1</v>
      </c>
      <c r="I38" s="164"/>
      <c r="J38" s="32">
        <v>2</v>
      </c>
      <c r="K38" s="32">
        <v>4</v>
      </c>
      <c r="L38" s="164"/>
      <c r="M38" s="164"/>
      <c r="N38" s="164"/>
      <c r="O38" s="164"/>
      <c r="P38" s="32">
        <v>4</v>
      </c>
      <c r="Q38" s="32">
        <v>0</v>
      </c>
      <c r="R38" s="32">
        <v>4</v>
      </c>
      <c r="S38" s="32">
        <v>4</v>
      </c>
    </row>
    <row r="39" spans="1:19" x14ac:dyDescent="0.3">
      <c r="A39" s="217">
        <v>7</v>
      </c>
      <c r="B39" s="217" t="s">
        <v>220</v>
      </c>
      <c r="C39" s="32">
        <v>4</v>
      </c>
      <c r="D39" s="32">
        <v>4</v>
      </c>
      <c r="E39" s="32">
        <v>3</v>
      </c>
      <c r="F39" s="164"/>
      <c r="G39" s="32">
        <v>4</v>
      </c>
      <c r="H39" s="32">
        <v>3</v>
      </c>
      <c r="I39" s="164"/>
      <c r="J39" s="32">
        <v>4</v>
      </c>
      <c r="K39" s="32">
        <v>4</v>
      </c>
      <c r="L39" s="164"/>
      <c r="M39" s="164"/>
      <c r="N39" s="164"/>
      <c r="O39" s="164"/>
      <c r="P39" s="32">
        <v>4</v>
      </c>
      <c r="Q39" s="32">
        <v>4</v>
      </c>
      <c r="R39" s="32">
        <v>4</v>
      </c>
      <c r="S39" s="32">
        <v>4</v>
      </c>
    </row>
    <row r="40" spans="1:19" x14ac:dyDescent="0.3">
      <c r="A40" s="217">
        <v>8</v>
      </c>
      <c r="B40" s="217" t="s">
        <v>221</v>
      </c>
      <c r="C40" s="32">
        <v>4</v>
      </c>
      <c r="D40" s="32">
        <v>4</v>
      </c>
      <c r="E40" s="32">
        <v>3</v>
      </c>
      <c r="F40" s="164"/>
      <c r="G40" s="32">
        <v>4</v>
      </c>
      <c r="H40" s="32">
        <v>4</v>
      </c>
      <c r="I40" s="164"/>
      <c r="J40" s="32">
        <v>4</v>
      </c>
      <c r="K40" s="32">
        <v>4</v>
      </c>
      <c r="L40" s="164"/>
      <c r="M40" s="164"/>
      <c r="N40" s="164"/>
      <c r="O40" s="164"/>
      <c r="P40" s="32">
        <v>4</v>
      </c>
      <c r="Q40" s="32">
        <v>3</v>
      </c>
      <c r="R40" s="32">
        <v>4</v>
      </c>
      <c r="S40" s="32">
        <v>4</v>
      </c>
    </row>
    <row r="41" spans="1:19" x14ac:dyDescent="0.3">
      <c r="A41" s="217"/>
      <c r="B41" s="217" t="s">
        <v>222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</row>
    <row r="42" spans="1:19" ht="15" thickBot="1" x14ac:dyDescent="0.35"/>
    <row r="43" spans="1:19" ht="15" thickBot="1" x14ac:dyDescent="0.35">
      <c r="A43" s="222" t="s">
        <v>210</v>
      </c>
    </row>
    <row r="45" spans="1:19" x14ac:dyDescent="0.3">
      <c r="A45" s="152" t="s">
        <v>197</v>
      </c>
      <c r="B45" s="152" t="s">
        <v>198</v>
      </c>
      <c r="C45" s="134">
        <v>1</v>
      </c>
      <c r="D45" s="134">
        <v>2</v>
      </c>
      <c r="E45" s="134">
        <v>3</v>
      </c>
      <c r="F45" s="134">
        <v>4</v>
      </c>
      <c r="G45" s="134">
        <v>5</v>
      </c>
      <c r="H45" s="134">
        <v>6</v>
      </c>
      <c r="I45" s="134">
        <v>7</v>
      </c>
      <c r="J45" s="134">
        <v>8</v>
      </c>
      <c r="K45" s="134">
        <v>9</v>
      </c>
      <c r="L45" s="134">
        <v>10</v>
      </c>
      <c r="M45" s="134">
        <v>11</v>
      </c>
      <c r="N45" s="134">
        <v>12</v>
      </c>
      <c r="O45" s="134">
        <v>13</v>
      </c>
      <c r="P45" s="134">
        <v>14</v>
      </c>
      <c r="Q45" s="135">
        <v>15</v>
      </c>
      <c r="R45" s="136">
        <v>16</v>
      </c>
      <c r="S45" s="136">
        <v>17</v>
      </c>
    </row>
    <row r="46" spans="1:19" x14ac:dyDescent="0.3">
      <c r="A46" s="152" t="s">
        <v>199</v>
      </c>
      <c r="B46" s="152">
        <v>20</v>
      </c>
      <c r="C46" s="32">
        <v>3</v>
      </c>
      <c r="D46" s="32">
        <v>3</v>
      </c>
      <c r="E46" s="32">
        <v>3</v>
      </c>
      <c r="F46" s="149"/>
      <c r="G46" s="32">
        <v>3</v>
      </c>
      <c r="H46" s="149"/>
      <c r="I46" s="32">
        <v>3</v>
      </c>
      <c r="J46" s="149"/>
      <c r="K46" s="32">
        <v>3</v>
      </c>
      <c r="L46" s="32">
        <v>3</v>
      </c>
      <c r="M46" s="149"/>
      <c r="N46" s="32">
        <v>3</v>
      </c>
      <c r="O46" s="32">
        <v>3</v>
      </c>
      <c r="P46" s="149"/>
      <c r="Q46" s="150"/>
      <c r="R46" s="218"/>
      <c r="S46" s="141">
        <v>3</v>
      </c>
    </row>
    <row r="47" spans="1:19" x14ac:dyDescent="0.3">
      <c r="A47" s="152" t="s">
        <v>200</v>
      </c>
      <c r="B47" s="152">
        <v>50</v>
      </c>
      <c r="C47" s="32">
        <v>3</v>
      </c>
      <c r="D47" s="32">
        <v>3</v>
      </c>
      <c r="E47" s="32">
        <v>3</v>
      </c>
      <c r="F47" s="149"/>
      <c r="G47" s="32">
        <v>3</v>
      </c>
      <c r="H47" s="149"/>
      <c r="I47" s="32">
        <v>3</v>
      </c>
      <c r="J47" s="149"/>
      <c r="K47" s="32">
        <v>3</v>
      </c>
      <c r="L47" s="32">
        <v>3</v>
      </c>
      <c r="M47" s="149"/>
      <c r="N47" s="32">
        <v>3</v>
      </c>
      <c r="O47" s="32">
        <v>3</v>
      </c>
      <c r="P47" s="149"/>
      <c r="Q47" s="150"/>
      <c r="R47" s="218"/>
      <c r="S47" s="141">
        <v>2</v>
      </c>
    </row>
    <row r="48" spans="1:19" x14ac:dyDescent="0.3">
      <c r="A48" s="152" t="s">
        <v>201</v>
      </c>
      <c r="B48" s="152">
        <v>150</v>
      </c>
      <c r="C48" s="32">
        <v>3</v>
      </c>
      <c r="D48" s="32">
        <v>3</v>
      </c>
      <c r="E48" s="32">
        <v>3</v>
      </c>
      <c r="F48" s="149"/>
      <c r="G48" s="32">
        <v>3</v>
      </c>
      <c r="H48" s="149"/>
      <c r="I48" s="32">
        <v>3</v>
      </c>
      <c r="J48" s="149"/>
      <c r="K48" s="32">
        <v>3</v>
      </c>
      <c r="L48" s="32">
        <v>3</v>
      </c>
      <c r="M48" s="149"/>
      <c r="N48" s="32">
        <v>3</v>
      </c>
      <c r="O48" s="32">
        <v>3</v>
      </c>
      <c r="P48" s="149"/>
      <c r="Q48" s="150"/>
      <c r="R48" s="218"/>
      <c r="S48" s="141">
        <v>2</v>
      </c>
    </row>
    <row r="49" spans="1:19" x14ac:dyDescent="0.3">
      <c r="A49" s="152" t="s">
        <v>202</v>
      </c>
      <c r="B49" s="152">
        <v>300</v>
      </c>
      <c r="C49" s="32">
        <v>3</v>
      </c>
      <c r="D49" s="32">
        <v>3</v>
      </c>
      <c r="E49" s="32">
        <v>3</v>
      </c>
      <c r="F49" s="149"/>
      <c r="G49" s="32">
        <v>3</v>
      </c>
      <c r="H49" s="149"/>
      <c r="I49" s="32">
        <v>3</v>
      </c>
      <c r="J49" s="149"/>
      <c r="K49" s="32">
        <v>2</v>
      </c>
      <c r="L49" s="32">
        <v>3</v>
      </c>
      <c r="M49" s="149"/>
      <c r="N49" s="32">
        <v>3</v>
      </c>
      <c r="O49" s="32">
        <v>3</v>
      </c>
      <c r="P49" s="149"/>
      <c r="Q49" s="150"/>
      <c r="R49" s="218"/>
      <c r="S49" s="141">
        <v>1</v>
      </c>
    </row>
    <row r="50" spans="1:19" x14ac:dyDescent="0.3">
      <c r="A50" s="152" t="s">
        <v>203</v>
      </c>
      <c r="B50" s="152">
        <v>600</v>
      </c>
      <c r="C50" s="32">
        <v>3</v>
      </c>
      <c r="D50" s="32">
        <v>3</v>
      </c>
      <c r="E50" s="32">
        <v>3</v>
      </c>
      <c r="F50" s="149"/>
      <c r="G50" s="32">
        <v>3</v>
      </c>
      <c r="H50" s="149"/>
      <c r="I50" s="32">
        <v>3</v>
      </c>
      <c r="J50" s="149"/>
      <c r="K50" s="32">
        <v>1</v>
      </c>
      <c r="L50" s="32">
        <v>3</v>
      </c>
      <c r="M50" s="149"/>
      <c r="N50" s="32">
        <v>0</v>
      </c>
      <c r="O50" s="32">
        <v>3</v>
      </c>
      <c r="P50" s="149"/>
      <c r="Q50" s="150"/>
      <c r="R50" s="218"/>
      <c r="S50" s="141">
        <v>0</v>
      </c>
    </row>
    <row r="51" spans="1:19" x14ac:dyDescent="0.3">
      <c r="A51" s="152" t="s">
        <v>204</v>
      </c>
      <c r="B51" s="152">
        <v>900</v>
      </c>
      <c r="C51" s="32">
        <v>3</v>
      </c>
      <c r="D51" s="32">
        <v>3</v>
      </c>
      <c r="E51" s="32">
        <v>3</v>
      </c>
      <c r="F51" s="149"/>
      <c r="G51" s="32">
        <v>2</v>
      </c>
      <c r="H51" s="149"/>
      <c r="I51" s="32">
        <v>2</v>
      </c>
      <c r="J51" s="149"/>
      <c r="K51" s="32">
        <v>0</v>
      </c>
      <c r="L51" s="32">
        <v>3</v>
      </c>
      <c r="M51" s="149"/>
      <c r="N51" s="32">
        <v>0</v>
      </c>
      <c r="O51" s="32">
        <v>3</v>
      </c>
      <c r="P51" s="149"/>
      <c r="Q51" s="150"/>
      <c r="R51" s="218"/>
      <c r="S51" s="141">
        <v>0</v>
      </c>
    </row>
    <row r="52" spans="1:19" x14ac:dyDescent="0.3">
      <c r="A52" s="152" t="s">
        <v>205</v>
      </c>
      <c r="B52" s="152">
        <v>1500</v>
      </c>
      <c r="C52" s="32">
        <v>2</v>
      </c>
      <c r="D52" s="32">
        <v>3</v>
      </c>
      <c r="E52" s="32">
        <v>2</v>
      </c>
      <c r="F52" s="149"/>
      <c r="G52" s="32">
        <v>0</v>
      </c>
      <c r="H52" s="149"/>
      <c r="I52" s="32">
        <v>2</v>
      </c>
      <c r="J52" s="149"/>
      <c r="K52" s="32">
        <v>0</v>
      </c>
      <c r="L52" s="32">
        <v>3</v>
      </c>
      <c r="M52" s="149"/>
      <c r="N52" s="32">
        <v>0</v>
      </c>
      <c r="O52" s="32">
        <v>3</v>
      </c>
      <c r="P52" s="149"/>
      <c r="Q52" s="150"/>
      <c r="R52" s="218"/>
      <c r="S52" s="141">
        <v>0</v>
      </c>
    </row>
    <row r="53" spans="1:19" x14ac:dyDescent="0.3">
      <c r="A53" s="152"/>
      <c r="B53" s="152" t="s">
        <v>206</v>
      </c>
      <c r="C53" s="152">
        <f>(C46*B46)+(C47*B47)+(C48*B48)+(C49*B49)+(C50*B50)+(C51*B51)+(C52*B52)</f>
        <v>9060</v>
      </c>
      <c r="D53" s="152">
        <f>(D46*B46)+(D47*B47)+(D48*B48)+(D49*B49)+(D50*B50)+(D51*B51)+(D52*B52)</f>
        <v>10560</v>
      </c>
      <c r="E53" s="152">
        <f>(E46*B46)+(E47*B47)+(E48*B48)+(E49*B49)+(E50*B50)+(E51*B51)+(E52*B52)</f>
        <v>9060</v>
      </c>
      <c r="F53" s="152">
        <f>(F46*B46)+(F47*B47)+(F48*B48)+(F49*B49)+(F50*B50)+(F51*B51)+(F52*B52)</f>
        <v>0</v>
      </c>
      <c r="G53" s="152">
        <f>(G46*B46)+(G47*B47)+(G48*B48)+(G49*B49)+(G50*B50)+(G51*B51)+(G52*B52)</f>
        <v>5160</v>
      </c>
      <c r="H53" s="152">
        <f>(H46*B46)+(H47*B47)+(H48*B48)+(H49*B49)+(H50*B50)+(H51*B51)+(H52*B52)</f>
        <v>0</v>
      </c>
      <c r="I53" s="152">
        <f>(I46*B46)+(I47*B47)+(I48*B48)+(I49*B49)+(I50*B50)+(I51*B51)+(I52*B52)</f>
        <v>8160</v>
      </c>
      <c r="J53" s="152">
        <f>(J46*B46)+(J47*B47)+(J48*B48)+(J49*B49)+(J50*B50)+(J51*B51)+(J52*B52)</f>
        <v>0</v>
      </c>
      <c r="K53" s="152">
        <f>(K46*B46)+(K47*B47)+(K48*B48)+(K49*B49)+(K50*B50)+(K51*B51)+(K52*B52)</f>
        <v>1860</v>
      </c>
      <c r="L53" s="152">
        <f>(L46*B46)+(L47*B47)+(L48*B48)+(L49*B49)+(L50*B50)+(L51*B51)+(L52*B52)</f>
        <v>10560</v>
      </c>
      <c r="M53" s="152">
        <f>(M46*B46)+(M47*B47)+(M48*B48)+(M49*B49)+(M50*B50)+(M51*B51)+(M52*B52)</f>
        <v>0</v>
      </c>
      <c r="N53" s="152">
        <f>(N46*B46)+(N47*B47)+(N48*B48)+(N49*B49)+(N50*B50)+(N51*B51)+(N52*B52)</f>
        <v>1560</v>
      </c>
      <c r="O53" s="152">
        <f>(O46*B46)+(O47*B47)+(O48*B48)+(O49*B49)+(O50*B50)+(O51*B51)+(O52*B52)</f>
        <v>10560</v>
      </c>
      <c r="P53" s="152">
        <f>(P46*B46)+(P47*B47)+(P48*B48)+(P49*B49)+(P50*B50)+(P51*B51)+(P52*B52)</f>
        <v>0</v>
      </c>
      <c r="Q53" s="152">
        <f>(Q46*B46)+(Q47*B47)+(Q48*B48)+(Q49*B49)+(Q50*B50)+(Q51*B51)+(Q52*B52)</f>
        <v>0</v>
      </c>
      <c r="R53" s="152">
        <f>(R46*B46)+(R47*B47)+(R48*B48)+(R49*B49)+(R50*B50)+(R51*B51)+(R52*B52)</f>
        <v>0</v>
      </c>
      <c r="S53" s="152">
        <f>(S46*B46)+(S47*B47)+(S48*B48)+(S49*B49)+(S50*B50)+(S51*B51)+(S52*B52)</f>
        <v>760</v>
      </c>
    </row>
    <row r="54" spans="1:19" x14ac:dyDescent="0.3">
      <c r="B54" s="152" t="s">
        <v>207</v>
      </c>
      <c r="C54" s="191">
        <f>(C53/10560)*100</f>
        <v>85.795454545454547</v>
      </c>
      <c r="D54" s="191">
        <f>(D53/10560)*100</f>
        <v>100</v>
      </c>
      <c r="E54" s="191">
        <f t="shared" ref="E54:R54" si="3">(E53/10560)*100</f>
        <v>85.795454545454547</v>
      </c>
      <c r="F54" s="191">
        <f t="shared" si="3"/>
        <v>0</v>
      </c>
      <c r="G54" s="191">
        <f t="shared" si="3"/>
        <v>48.863636363636367</v>
      </c>
      <c r="H54" s="191">
        <f t="shared" si="3"/>
        <v>0</v>
      </c>
      <c r="I54" s="191">
        <f t="shared" si="3"/>
        <v>77.272727272727266</v>
      </c>
      <c r="J54" s="191">
        <f t="shared" si="3"/>
        <v>0</v>
      </c>
      <c r="K54" s="191">
        <f t="shared" si="3"/>
        <v>17.613636363636363</v>
      </c>
      <c r="L54" s="191">
        <f t="shared" si="3"/>
        <v>100</v>
      </c>
      <c r="M54" s="191">
        <f t="shared" si="3"/>
        <v>0</v>
      </c>
      <c r="N54" s="191">
        <f t="shared" si="3"/>
        <v>14.772727272727273</v>
      </c>
      <c r="O54" s="191">
        <f t="shared" si="3"/>
        <v>100</v>
      </c>
      <c r="P54" s="191">
        <f t="shared" si="3"/>
        <v>0</v>
      </c>
      <c r="Q54" s="191">
        <f t="shared" si="3"/>
        <v>0</v>
      </c>
      <c r="R54" s="191">
        <f t="shared" si="3"/>
        <v>0</v>
      </c>
      <c r="S54" s="191">
        <f>(S53/10560)*100</f>
        <v>7.1969696969696972</v>
      </c>
    </row>
    <row r="57" spans="1:19" x14ac:dyDescent="0.3">
      <c r="C57" s="134">
        <v>1</v>
      </c>
      <c r="D57" s="134">
        <v>2</v>
      </c>
      <c r="E57" s="134">
        <v>3</v>
      </c>
      <c r="F57" s="134">
        <v>4</v>
      </c>
      <c r="G57" s="134">
        <v>5</v>
      </c>
      <c r="H57" s="134">
        <v>6</v>
      </c>
      <c r="I57" s="134">
        <v>7</v>
      </c>
      <c r="J57" s="134">
        <v>8</v>
      </c>
      <c r="K57" s="134">
        <v>9</v>
      </c>
      <c r="L57" s="134">
        <v>10</v>
      </c>
      <c r="M57" s="134">
        <v>11</v>
      </c>
      <c r="N57" s="134">
        <v>12</v>
      </c>
      <c r="O57" s="134">
        <v>13</v>
      </c>
      <c r="P57" s="134">
        <v>14</v>
      </c>
      <c r="Q57" s="135">
        <v>15</v>
      </c>
      <c r="R57" s="136">
        <v>16</v>
      </c>
      <c r="S57" s="136">
        <v>17</v>
      </c>
    </row>
    <row r="58" spans="1:19" x14ac:dyDescent="0.3">
      <c r="A58" s="148" t="s">
        <v>208</v>
      </c>
      <c r="B58" s="148">
        <v>1.5</v>
      </c>
      <c r="C58" s="32">
        <v>3</v>
      </c>
      <c r="D58" s="32">
        <v>3</v>
      </c>
      <c r="E58" s="32">
        <v>3</v>
      </c>
      <c r="F58" s="149"/>
      <c r="G58" s="32">
        <v>3</v>
      </c>
      <c r="H58" s="149"/>
      <c r="I58" s="32">
        <v>3</v>
      </c>
      <c r="J58" s="149"/>
      <c r="K58" s="32">
        <v>2</v>
      </c>
      <c r="L58" s="32">
        <v>3</v>
      </c>
      <c r="M58" s="149"/>
      <c r="N58" s="32">
        <v>3</v>
      </c>
      <c r="O58" s="32">
        <v>3</v>
      </c>
      <c r="P58" s="149"/>
      <c r="Q58" s="150"/>
      <c r="R58" s="218"/>
      <c r="S58" s="141">
        <v>1</v>
      </c>
    </row>
    <row r="59" spans="1:19" x14ac:dyDescent="0.3">
      <c r="A59" s="148"/>
      <c r="B59" s="148">
        <v>2</v>
      </c>
      <c r="C59" s="32">
        <v>3</v>
      </c>
      <c r="D59" s="32">
        <v>3</v>
      </c>
      <c r="E59" s="32">
        <v>3</v>
      </c>
      <c r="F59" s="149"/>
      <c r="G59" s="32">
        <v>3</v>
      </c>
      <c r="H59" s="149"/>
      <c r="I59" s="32">
        <v>3</v>
      </c>
      <c r="J59" s="149"/>
      <c r="K59" s="32">
        <v>2</v>
      </c>
      <c r="L59" s="32">
        <v>3</v>
      </c>
      <c r="M59" s="149"/>
      <c r="N59" s="32">
        <v>3</v>
      </c>
      <c r="O59" s="32">
        <v>3</v>
      </c>
      <c r="P59" s="149"/>
      <c r="Q59" s="150"/>
      <c r="R59" s="218"/>
      <c r="S59" s="141">
        <v>1</v>
      </c>
    </row>
    <row r="60" spans="1:19" x14ac:dyDescent="0.3">
      <c r="A60" s="148"/>
      <c r="B60" s="148">
        <v>3</v>
      </c>
      <c r="C60" s="32">
        <v>2</v>
      </c>
      <c r="D60" s="32">
        <v>2</v>
      </c>
      <c r="E60" s="32">
        <v>2</v>
      </c>
      <c r="F60" s="149"/>
      <c r="G60" s="32">
        <v>2</v>
      </c>
      <c r="H60" s="149"/>
      <c r="I60" s="32">
        <v>1</v>
      </c>
      <c r="J60" s="149"/>
      <c r="K60" s="32">
        <v>0</v>
      </c>
      <c r="L60" s="32">
        <v>3</v>
      </c>
      <c r="M60" s="149"/>
      <c r="N60" s="32">
        <v>1</v>
      </c>
      <c r="O60" s="32">
        <v>3</v>
      </c>
      <c r="P60" s="149"/>
      <c r="Q60" s="150"/>
      <c r="R60" s="218"/>
      <c r="S60" s="141">
        <v>0</v>
      </c>
    </row>
    <row r="61" spans="1:19" x14ac:dyDescent="0.3">
      <c r="A61" s="148"/>
      <c r="B61" s="148">
        <v>5</v>
      </c>
      <c r="C61" s="32">
        <v>2</v>
      </c>
      <c r="D61" s="32">
        <v>0</v>
      </c>
      <c r="E61" s="32">
        <v>0</v>
      </c>
      <c r="F61" s="149"/>
      <c r="G61" s="32">
        <v>0</v>
      </c>
      <c r="H61" s="149"/>
      <c r="I61" s="32">
        <v>1</v>
      </c>
      <c r="J61" s="149"/>
      <c r="K61" s="32">
        <v>0</v>
      </c>
      <c r="L61" s="32">
        <v>0</v>
      </c>
      <c r="M61" s="149"/>
      <c r="N61" s="32">
        <v>0</v>
      </c>
      <c r="O61" s="32">
        <v>0</v>
      </c>
      <c r="P61" s="149"/>
      <c r="Q61" s="150"/>
      <c r="R61" s="218"/>
      <c r="S61" s="141">
        <v>0</v>
      </c>
    </row>
    <row r="62" spans="1:19" x14ac:dyDescent="0.3">
      <c r="A62" s="148"/>
      <c r="B62" s="148" t="s">
        <v>206</v>
      </c>
      <c r="C62" s="148">
        <f>(C58*B58)+(C59*B59)+(C60*B60)+(C61*B61)</f>
        <v>26.5</v>
      </c>
      <c r="D62" s="148">
        <f>(D58*B58)+(D59*B59)+(D60*B60)+(D61*B61)</f>
        <v>16.5</v>
      </c>
      <c r="E62" s="148">
        <f>(E58*B58)+(E59*B59)+(E60*B60)+(E61*B61)</f>
        <v>16.5</v>
      </c>
      <c r="F62" s="148">
        <f>(F58*B58)+(F59*B59)+(F60*B60)+(F61*B61)</f>
        <v>0</v>
      </c>
      <c r="G62" s="148">
        <f>(G58*B58)+(G59*B59)+(G60*B60)+(G61*B61)</f>
        <v>16.5</v>
      </c>
      <c r="H62" s="148">
        <f>(H58*B58)+(H59*B59)+(H60*B60)+(H61*B61)</f>
        <v>0</v>
      </c>
      <c r="I62" s="148">
        <f>(I58*B58)+(I59*B59)+(I60*B60)+(I61*B61)</f>
        <v>18.5</v>
      </c>
      <c r="J62" s="148">
        <f>(J58*B58)+(J59*B59)+(J60*B60)+(J61*B61)</f>
        <v>0</v>
      </c>
      <c r="K62" s="148">
        <f>(K58*B58)+(K59*B59)+(K60*B60)+(K61*B61)</f>
        <v>7</v>
      </c>
      <c r="L62" s="148">
        <f>(L58*B58)+(L59*B59)+(L60*B60)+(L61*B61)</f>
        <v>19.5</v>
      </c>
      <c r="M62" s="148">
        <f>(M58*B58)+(M59*B59)+(M60*B60)+(M61*B61)</f>
        <v>0</v>
      </c>
      <c r="N62" s="148">
        <f>(N58*B58)+(N59*B59)+(N60*B60)+(N61*B61)</f>
        <v>13.5</v>
      </c>
      <c r="O62" s="148">
        <f>(O58*B58)+(O59*B59)+(O60*B60)+(O61*B61)</f>
        <v>19.5</v>
      </c>
      <c r="P62" s="148">
        <f>(P58*B58)+(P59*B59)+(P60*B60)+(P61*B61)</f>
        <v>0</v>
      </c>
      <c r="Q62" s="148">
        <f>(Q58*B58)+(Q59*B59)+(Q60*B60)+(Q61*B61)</f>
        <v>0</v>
      </c>
      <c r="R62" s="148">
        <f>(R58*B58)+(R59*B59)+(R60*B60)+(R61*B61)</f>
        <v>0</v>
      </c>
      <c r="S62" s="148">
        <f>(S58*B58)+(S59*B59)+(S60*B60)+(S61*B61)</f>
        <v>3.5</v>
      </c>
    </row>
    <row r="63" spans="1:19" x14ac:dyDescent="0.3">
      <c r="B63" s="148" t="s">
        <v>207</v>
      </c>
      <c r="C63" s="220">
        <f>(C62/34.5)*100</f>
        <v>76.811594202898547</v>
      </c>
      <c r="D63" s="220">
        <f t="shared" ref="D63:S63" si="4">(D62/34.5)*100</f>
        <v>47.826086956521742</v>
      </c>
      <c r="E63" s="220">
        <f t="shared" si="4"/>
        <v>47.826086956521742</v>
      </c>
      <c r="F63" s="220">
        <f t="shared" si="4"/>
        <v>0</v>
      </c>
      <c r="G63" s="220">
        <f t="shared" si="4"/>
        <v>47.826086956521742</v>
      </c>
      <c r="H63" s="220">
        <f t="shared" si="4"/>
        <v>0</v>
      </c>
      <c r="I63" s="220">
        <f t="shared" si="4"/>
        <v>53.623188405797109</v>
      </c>
      <c r="J63" s="220">
        <f t="shared" si="4"/>
        <v>0</v>
      </c>
      <c r="K63" s="220">
        <f t="shared" si="4"/>
        <v>20.289855072463769</v>
      </c>
      <c r="L63" s="220">
        <f t="shared" si="4"/>
        <v>56.521739130434781</v>
      </c>
      <c r="M63" s="220">
        <f t="shared" si="4"/>
        <v>0</v>
      </c>
      <c r="N63" s="220">
        <f t="shared" si="4"/>
        <v>39.130434782608695</v>
      </c>
      <c r="O63" s="220">
        <f t="shared" si="4"/>
        <v>56.521739130434781</v>
      </c>
      <c r="P63" s="220">
        <f t="shared" si="4"/>
        <v>0</v>
      </c>
      <c r="Q63" s="220">
        <f t="shared" si="4"/>
        <v>0</v>
      </c>
      <c r="R63" s="220">
        <f t="shared" si="4"/>
        <v>0</v>
      </c>
      <c r="S63" s="220">
        <f t="shared" si="4"/>
        <v>10.144927536231885</v>
      </c>
    </row>
    <row r="66" spans="1:19" x14ac:dyDescent="0.3">
      <c r="B66" t="s">
        <v>198</v>
      </c>
      <c r="C66" s="134">
        <v>1</v>
      </c>
      <c r="D66" s="134">
        <v>2</v>
      </c>
      <c r="E66" s="134">
        <v>3</v>
      </c>
      <c r="F66" s="134">
        <v>4</v>
      </c>
      <c r="G66" s="134">
        <v>5</v>
      </c>
      <c r="H66" s="134">
        <v>6</v>
      </c>
      <c r="I66" s="134">
        <v>7</v>
      </c>
      <c r="J66" s="134">
        <v>8</v>
      </c>
      <c r="K66" s="134">
        <v>9</v>
      </c>
      <c r="L66" s="134">
        <v>10</v>
      </c>
      <c r="M66" s="134">
        <v>11</v>
      </c>
      <c r="N66" s="134">
        <v>12</v>
      </c>
      <c r="O66" s="134">
        <v>13</v>
      </c>
      <c r="P66" s="134">
        <v>14</v>
      </c>
      <c r="Q66" s="135">
        <v>15</v>
      </c>
      <c r="R66" s="136">
        <v>16</v>
      </c>
      <c r="S66" s="136">
        <v>17</v>
      </c>
    </row>
    <row r="67" spans="1:19" x14ac:dyDescent="0.3">
      <c r="A67" s="198" t="s">
        <v>209</v>
      </c>
      <c r="B67" s="198">
        <v>1</v>
      </c>
      <c r="C67" s="32">
        <v>3</v>
      </c>
      <c r="D67" s="32">
        <v>3</v>
      </c>
      <c r="E67" s="32">
        <v>3</v>
      </c>
      <c r="F67" s="149"/>
      <c r="G67" s="32">
        <v>3</v>
      </c>
      <c r="H67" s="149"/>
      <c r="I67" s="32">
        <v>3</v>
      </c>
      <c r="J67" s="149"/>
      <c r="K67" s="32">
        <v>3</v>
      </c>
      <c r="L67" s="164"/>
      <c r="M67" s="149"/>
      <c r="N67" s="164"/>
      <c r="O67" s="32">
        <v>3</v>
      </c>
      <c r="P67" s="149"/>
      <c r="Q67" s="150"/>
      <c r="R67" s="218"/>
      <c r="S67" s="141">
        <v>3</v>
      </c>
    </row>
    <row r="68" spans="1:19" x14ac:dyDescent="0.3">
      <c r="A68" s="198"/>
      <c r="B68" s="198">
        <v>2</v>
      </c>
      <c r="C68" s="32">
        <v>3</v>
      </c>
      <c r="D68" s="32">
        <v>3</v>
      </c>
      <c r="E68" s="32">
        <v>3</v>
      </c>
      <c r="F68" s="149"/>
      <c r="G68" s="32">
        <v>3</v>
      </c>
      <c r="H68" s="149"/>
      <c r="I68" s="32">
        <v>3</v>
      </c>
      <c r="J68" s="149"/>
      <c r="K68" s="32">
        <v>3</v>
      </c>
      <c r="L68" s="164"/>
      <c r="M68" s="149"/>
      <c r="N68" s="164"/>
      <c r="O68" s="32">
        <v>3</v>
      </c>
      <c r="P68" s="149"/>
      <c r="Q68" s="150"/>
      <c r="R68" s="218"/>
      <c r="S68" s="203">
        <v>0</v>
      </c>
    </row>
    <row r="69" spans="1:19" x14ac:dyDescent="0.3">
      <c r="A69" s="198"/>
      <c r="B69" s="198">
        <v>3</v>
      </c>
      <c r="C69" s="32">
        <v>3</v>
      </c>
      <c r="D69" s="32">
        <v>3</v>
      </c>
      <c r="E69" s="32">
        <v>2</v>
      </c>
      <c r="F69" s="149"/>
      <c r="G69" s="32">
        <v>3</v>
      </c>
      <c r="H69" s="149"/>
      <c r="I69" s="32">
        <v>3</v>
      </c>
      <c r="J69" s="149"/>
      <c r="K69" s="32">
        <v>3</v>
      </c>
      <c r="L69" s="164"/>
      <c r="M69" s="149"/>
      <c r="N69" s="164"/>
      <c r="O69" s="32">
        <v>2</v>
      </c>
      <c r="P69" s="149"/>
      <c r="Q69" s="150"/>
      <c r="R69" s="218"/>
      <c r="S69" s="203">
        <v>0</v>
      </c>
    </row>
    <row r="70" spans="1:19" x14ac:dyDescent="0.3">
      <c r="A70" s="198"/>
      <c r="B70" s="198" t="s">
        <v>206</v>
      </c>
      <c r="C70" s="198">
        <f>(C67*B67)+(C68*B68)+(C69*B69)</f>
        <v>18</v>
      </c>
      <c r="D70" s="198">
        <f>(D67*B67)+(D68*B68)+(D69*B69)</f>
        <v>18</v>
      </c>
      <c r="E70" s="198">
        <f>(E67*B67)+(E68*B68)+(E69*B69)</f>
        <v>15</v>
      </c>
      <c r="F70" s="198">
        <f>(F67*B67)+(F68*B68)+(F69*B69)</f>
        <v>0</v>
      </c>
      <c r="G70" s="198">
        <f>(G67*B67)+(G68*B68)+(G69*B69)</f>
        <v>18</v>
      </c>
      <c r="H70" s="198">
        <f>(H67*B67)+(H68*B68)+(H69*B69)</f>
        <v>0</v>
      </c>
      <c r="I70" s="198">
        <f>(I67*B67)+(I68*B68)+(I69*B69)</f>
        <v>18</v>
      </c>
      <c r="J70" s="198">
        <f>(J67*B67)+(J68*B68)+(J69*B69)</f>
        <v>0</v>
      </c>
      <c r="K70" s="198">
        <f>(K67*B67)+(K68*B68)+(K69*B69)</f>
        <v>18</v>
      </c>
      <c r="L70" s="198">
        <f>(L67*B67)+(L68*B68)+(L69*B69)</f>
        <v>0</v>
      </c>
      <c r="M70" s="198">
        <f>(M67*B67)+(M68*B68)+(M69*B69)</f>
        <v>0</v>
      </c>
      <c r="N70" s="198">
        <f>(N67*B67)+(N68*B68)+(N69*B69)</f>
        <v>0</v>
      </c>
      <c r="O70" s="198">
        <f>(O67*B67)+(O68*B68)+(O69*B69)</f>
        <v>15</v>
      </c>
      <c r="P70" s="198">
        <f>(P67*B67)+(P68*B68)+(P69*B69)</f>
        <v>0</v>
      </c>
      <c r="Q70" s="198">
        <f>(Q67*B67)+(Q68*B68)+(Q69*B69)</f>
        <v>0</v>
      </c>
      <c r="R70" s="198">
        <f>(R67*B67)+(R68*B68)+(R69*B69)</f>
        <v>0</v>
      </c>
      <c r="S70" s="198">
        <f>(S67*B67)+(S68*B68)+(S69*B69)</f>
        <v>3</v>
      </c>
    </row>
    <row r="71" spans="1:19" x14ac:dyDescent="0.3">
      <c r="B71" s="198" t="s">
        <v>207</v>
      </c>
      <c r="C71" s="204">
        <f>(C70/18)*100</f>
        <v>100</v>
      </c>
      <c r="D71" s="204">
        <f t="shared" ref="D71:S71" si="5">(D70/18)*100</f>
        <v>100</v>
      </c>
      <c r="E71" s="204">
        <f t="shared" si="5"/>
        <v>83.333333333333343</v>
      </c>
      <c r="F71" s="204">
        <f t="shared" si="5"/>
        <v>0</v>
      </c>
      <c r="G71" s="204">
        <f t="shared" si="5"/>
        <v>100</v>
      </c>
      <c r="H71" s="204">
        <f t="shared" si="5"/>
        <v>0</v>
      </c>
      <c r="I71" s="204">
        <f t="shared" si="5"/>
        <v>100</v>
      </c>
      <c r="J71" s="204">
        <f t="shared" si="5"/>
        <v>0</v>
      </c>
      <c r="K71" s="204">
        <f t="shared" si="5"/>
        <v>100</v>
      </c>
      <c r="L71" s="204">
        <f t="shared" si="5"/>
        <v>0</v>
      </c>
      <c r="M71" s="204">
        <f t="shared" si="5"/>
        <v>0</v>
      </c>
      <c r="N71" s="204">
        <f t="shared" si="5"/>
        <v>0</v>
      </c>
      <c r="O71" s="204">
        <f t="shared" si="5"/>
        <v>83.333333333333343</v>
      </c>
      <c r="P71" s="204">
        <f t="shared" si="5"/>
        <v>0</v>
      </c>
      <c r="Q71" s="204">
        <f t="shared" si="5"/>
        <v>0</v>
      </c>
      <c r="R71" s="204">
        <f t="shared" si="5"/>
        <v>0</v>
      </c>
      <c r="S71" s="204">
        <f t="shared" si="5"/>
        <v>16.666666666666664</v>
      </c>
    </row>
    <row r="74" spans="1:19" x14ac:dyDescent="0.3">
      <c r="A74" s="217" t="s">
        <v>213</v>
      </c>
    </row>
    <row r="75" spans="1:19" x14ac:dyDescent="0.3">
      <c r="A75" s="217">
        <v>1</v>
      </c>
      <c r="B75" s="217" t="s">
        <v>214</v>
      </c>
      <c r="C75" s="32">
        <v>2</v>
      </c>
      <c r="D75" s="32">
        <v>4</v>
      </c>
      <c r="E75" s="32">
        <v>3</v>
      </c>
      <c r="F75" s="149"/>
      <c r="G75" s="32">
        <v>3</v>
      </c>
      <c r="H75" s="149"/>
      <c r="I75" s="164"/>
      <c r="J75" s="149"/>
      <c r="K75" s="164"/>
      <c r="L75" s="164"/>
      <c r="M75" s="149"/>
      <c r="N75" s="32">
        <v>2</v>
      </c>
      <c r="O75" s="32">
        <v>3</v>
      </c>
      <c r="P75" s="149"/>
      <c r="Q75" s="149"/>
      <c r="R75" s="164"/>
      <c r="S75" s="32">
        <v>1</v>
      </c>
    </row>
    <row r="76" spans="1:19" x14ac:dyDescent="0.3">
      <c r="A76" s="217">
        <v>2</v>
      </c>
      <c r="B76" s="217" t="s">
        <v>215</v>
      </c>
      <c r="C76" s="32">
        <v>4</v>
      </c>
      <c r="D76" s="32">
        <v>4</v>
      </c>
      <c r="E76" s="32">
        <v>4</v>
      </c>
      <c r="F76" s="149"/>
      <c r="G76" s="32">
        <v>4</v>
      </c>
      <c r="H76" s="149"/>
      <c r="I76" s="164"/>
      <c r="J76" s="149"/>
      <c r="K76" s="164"/>
      <c r="L76" s="164"/>
      <c r="M76" s="149"/>
      <c r="N76" s="32">
        <v>4</v>
      </c>
      <c r="O76" s="32">
        <v>3</v>
      </c>
      <c r="P76" s="149"/>
      <c r="Q76" s="149"/>
      <c r="R76" s="164"/>
      <c r="S76" s="32">
        <v>2</v>
      </c>
    </row>
    <row r="77" spans="1:19" x14ac:dyDescent="0.3">
      <c r="A77" s="217">
        <v>3</v>
      </c>
      <c r="B77" s="217" t="s">
        <v>216</v>
      </c>
      <c r="C77" s="32">
        <v>4</v>
      </c>
      <c r="D77" s="32">
        <v>4</v>
      </c>
      <c r="E77" s="32">
        <v>4</v>
      </c>
      <c r="F77" s="149"/>
      <c r="G77" s="32">
        <v>0</v>
      </c>
      <c r="H77" s="149"/>
      <c r="I77" s="164"/>
      <c r="J77" s="149"/>
      <c r="K77" s="164"/>
      <c r="L77" s="164"/>
      <c r="M77" s="149"/>
      <c r="N77" s="32">
        <v>2</v>
      </c>
      <c r="O77" s="32">
        <v>3</v>
      </c>
      <c r="P77" s="149"/>
      <c r="Q77" s="149"/>
      <c r="R77" s="164"/>
      <c r="S77" s="32">
        <v>2</v>
      </c>
    </row>
    <row r="78" spans="1:19" x14ac:dyDescent="0.3">
      <c r="A78" s="217">
        <v>4</v>
      </c>
      <c r="B78" s="217" t="s">
        <v>217</v>
      </c>
      <c r="C78" s="32">
        <v>4</v>
      </c>
      <c r="D78" s="32">
        <v>4</v>
      </c>
      <c r="E78" s="32">
        <v>4</v>
      </c>
      <c r="F78" s="149"/>
      <c r="G78" s="32">
        <v>4</v>
      </c>
      <c r="H78" s="149"/>
      <c r="I78" s="164"/>
      <c r="J78" s="149"/>
      <c r="K78" s="164"/>
      <c r="L78" s="164"/>
      <c r="M78" s="149"/>
      <c r="N78" s="32">
        <v>4</v>
      </c>
      <c r="O78" s="32">
        <v>4</v>
      </c>
      <c r="P78" s="149"/>
      <c r="Q78" s="149"/>
      <c r="R78" s="164"/>
      <c r="S78" s="32">
        <v>4</v>
      </c>
    </row>
    <row r="79" spans="1:19" x14ac:dyDescent="0.3">
      <c r="A79" s="217">
        <v>5</v>
      </c>
      <c r="B79" s="217" t="s">
        <v>218</v>
      </c>
      <c r="C79" s="32">
        <v>4</v>
      </c>
      <c r="D79" s="32">
        <v>4</v>
      </c>
      <c r="E79" s="32">
        <v>4</v>
      </c>
      <c r="F79" s="149"/>
      <c r="G79" s="32">
        <v>4</v>
      </c>
      <c r="H79" s="149"/>
      <c r="I79" s="164"/>
      <c r="J79" s="149"/>
      <c r="K79" s="164"/>
      <c r="L79" s="164"/>
      <c r="M79" s="149"/>
      <c r="N79" s="32">
        <v>2</v>
      </c>
      <c r="O79" s="32">
        <v>4</v>
      </c>
      <c r="P79" s="149"/>
      <c r="Q79" s="149"/>
      <c r="R79" s="164"/>
      <c r="S79" s="32">
        <v>3</v>
      </c>
    </row>
    <row r="80" spans="1:19" x14ac:dyDescent="0.3">
      <c r="A80" s="217">
        <v>6</v>
      </c>
      <c r="B80" s="217" t="s">
        <v>219</v>
      </c>
      <c r="C80" s="32">
        <v>4</v>
      </c>
      <c r="D80" s="32">
        <v>4</v>
      </c>
      <c r="E80" s="32">
        <v>2</v>
      </c>
      <c r="F80" s="149"/>
      <c r="G80" s="32">
        <v>4</v>
      </c>
      <c r="H80" s="149"/>
      <c r="I80" s="164"/>
      <c r="J80" s="149"/>
      <c r="K80" s="164"/>
      <c r="L80" s="164"/>
      <c r="M80" s="149"/>
      <c r="N80" s="32">
        <v>2</v>
      </c>
      <c r="O80" s="32">
        <v>4</v>
      </c>
      <c r="P80" s="149"/>
      <c r="Q80" s="149"/>
      <c r="R80" s="164"/>
      <c r="S80" s="32">
        <v>4</v>
      </c>
    </row>
    <row r="81" spans="1:19" x14ac:dyDescent="0.3">
      <c r="A81" s="217">
        <v>7</v>
      </c>
      <c r="B81" s="217" t="s">
        <v>220</v>
      </c>
      <c r="C81" s="32">
        <v>4</v>
      </c>
      <c r="D81" s="32">
        <v>4</v>
      </c>
      <c r="E81" s="32">
        <v>4</v>
      </c>
      <c r="F81" s="149"/>
      <c r="G81" s="32">
        <v>4</v>
      </c>
      <c r="H81" s="149"/>
      <c r="I81" s="164"/>
      <c r="J81" s="149"/>
      <c r="K81" s="164"/>
      <c r="L81" s="164"/>
      <c r="M81" s="149"/>
      <c r="N81" s="32">
        <v>4</v>
      </c>
      <c r="O81" s="32">
        <v>4</v>
      </c>
      <c r="P81" s="149"/>
      <c r="Q81" s="149"/>
      <c r="R81" s="164"/>
      <c r="S81" s="32">
        <v>4</v>
      </c>
    </row>
    <row r="82" spans="1:19" x14ac:dyDescent="0.3">
      <c r="A82" s="217">
        <v>8</v>
      </c>
      <c r="B82" s="217" t="s">
        <v>221</v>
      </c>
      <c r="C82" s="32">
        <v>4</v>
      </c>
      <c r="D82" s="32">
        <v>4</v>
      </c>
      <c r="E82" s="32">
        <v>4</v>
      </c>
      <c r="F82" s="149"/>
      <c r="G82" s="32">
        <v>4</v>
      </c>
      <c r="H82" s="149"/>
      <c r="I82" s="164"/>
      <c r="J82" s="149"/>
      <c r="K82" s="164"/>
      <c r="L82" s="164"/>
      <c r="M82" s="149"/>
      <c r="N82" s="32">
        <v>3</v>
      </c>
      <c r="O82" s="32">
        <v>4</v>
      </c>
      <c r="P82" s="149"/>
      <c r="Q82" s="149"/>
      <c r="R82" s="164"/>
      <c r="S82" s="32">
        <v>4</v>
      </c>
    </row>
    <row r="83" spans="1:19" x14ac:dyDescent="0.3">
      <c r="A83" s="217"/>
      <c r="B83" s="217" t="s">
        <v>222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</row>
    <row r="85" spans="1:19" x14ac:dyDescent="0.3">
      <c r="A85" t="s">
        <v>174</v>
      </c>
      <c r="B85" s="152" t="s">
        <v>211</v>
      </c>
      <c r="C85" s="205">
        <f t="shared" ref="C85:Q85" si="6">C53-C11</f>
        <v>6750</v>
      </c>
      <c r="D85" s="205">
        <f t="shared" si="6"/>
        <v>3000</v>
      </c>
      <c r="E85" s="205">
        <f t="shared" si="6"/>
        <v>7720</v>
      </c>
      <c r="F85" s="219"/>
      <c r="G85" s="205">
        <f t="shared" si="6"/>
        <v>-3900</v>
      </c>
      <c r="H85" s="219"/>
      <c r="I85" s="224"/>
      <c r="J85" s="219"/>
      <c r="K85" s="224"/>
      <c r="L85" s="224"/>
      <c r="M85" s="219"/>
      <c r="N85" s="205">
        <f t="shared" si="6"/>
        <v>1350</v>
      </c>
      <c r="O85" s="205">
        <f t="shared" si="6"/>
        <v>1500</v>
      </c>
      <c r="P85" s="219"/>
      <c r="Q85" s="219"/>
      <c r="R85" s="225"/>
      <c r="S85" s="208">
        <v>0</v>
      </c>
    </row>
    <row r="86" spans="1:19" x14ac:dyDescent="0.3">
      <c r="B86" s="148" t="s">
        <v>149</v>
      </c>
      <c r="C86" s="205">
        <f t="shared" ref="C86:Q86" si="7">C62-C20</f>
        <v>18</v>
      </c>
      <c r="D86" s="205">
        <f t="shared" si="7"/>
        <v>5</v>
      </c>
      <c r="E86" s="205">
        <f t="shared" si="7"/>
        <v>13.5</v>
      </c>
      <c r="F86" s="219"/>
      <c r="G86" s="205">
        <f t="shared" si="7"/>
        <v>-3</v>
      </c>
      <c r="H86" s="219"/>
      <c r="I86" s="224"/>
      <c r="J86" s="219"/>
      <c r="K86" s="224"/>
      <c r="L86" s="224"/>
      <c r="M86" s="219"/>
      <c r="N86" s="205">
        <f t="shared" si="7"/>
        <v>13.5</v>
      </c>
      <c r="O86" s="205">
        <f t="shared" si="7"/>
        <v>3</v>
      </c>
      <c r="P86" s="219"/>
      <c r="Q86" s="219"/>
      <c r="R86" s="226"/>
      <c r="S86" s="210">
        <v>0</v>
      </c>
    </row>
    <row r="87" spans="1:19" x14ac:dyDescent="0.3">
      <c r="B87" s="198" t="s">
        <v>209</v>
      </c>
      <c r="C87" s="205">
        <f t="shared" ref="C87:Q87" si="8">C70-C28</f>
        <v>0</v>
      </c>
      <c r="D87" s="205">
        <f t="shared" si="8"/>
        <v>0</v>
      </c>
      <c r="E87" s="205">
        <f t="shared" si="8"/>
        <v>0</v>
      </c>
      <c r="F87" s="219"/>
      <c r="G87" s="205">
        <f t="shared" si="8"/>
        <v>0</v>
      </c>
      <c r="H87" s="219"/>
      <c r="I87" s="224"/>
      <c r="J87" s="219"/>
      <c r="K87" s="224"/>
      <c r="L87" s="224"/>
      <c r="M87" s="219"/>
      <c r="N87" s="205">
        <f t="shared" si="8"/>
        <v>0</v>
      </c>
      <c r="O87" s="205">
        <f t="shared" si="8"/>
        <v>15</v>
      </c>
      <c r="P87" s="219"/>
      <c r="Q87" s="219"/>
      <c r="R87" s="227"/>
      <c r="S87" s="213">
        <v>0</v>
      </c>
    </row>
    <row r="89" spans="1:19" x14ac:dyDescent="0.3">
      <c r="A89" t="s">
        <v>191</v>
      </c>
      <c r="B89" s="152" t="s">
        <v>211</v>
      </c>
      <c r="C89" s="180">
        <f>(C85/C11)*100</f>
        <v>292.20779220779224</v>
      </c>
      <c r="D89" s="180">
        <f t="shared" ref="D89:S89" si="9">(D85/D11)*100</f>
        <v>39.682539682539684</v>
      </c>
      <c r="E89" s="180">
        <f t="shared" si="9"/>
        <v>576.11940298507466</v>
      </c>
      <c r="F89" s="223"/>
      <c r="G89" s="180">
        <f t="shared" si="9"/>
        <v>-43.046357615894038</v>
      </c>
      <c r="H89" s="223"/>
      <c r="I89" s="197"/>
      <c r="J89" s="223"/>
      <c r="K89" s="197"/>
      <c r="L89" s="197"/>
      <c r="M89" s="223"/>
      <c r="N89" s="180">
        <f t="shared" si="9"/>
        <v>642.85714285714289</v>
      </c>
      <c r="O89" s="180">
        <f t="shared" si="9"/>
        <v>16.556291390728479</v>
      </c>
      <c r="P89" s="223"/>
      <c r="Q89" s="223"/>
      <c r="R89" s="197"/>
      <c r="S89" s="180">
        <f t="shared" si="9"/>
        <v>0</v>
      </c>
    </row>
    <row r="90" spans="1:19" x14ac:dyDescent="0.3">
      <c r="B90" s="148" t="s">
        <v>149</v>
      </c>
      <c r="C90" s="180">
        <f>(C86/C20)*100</f>
        <v>211.76470588235296</v>
      </c>
      <c r="D90" s="180">
        <f t="shared" ref="D90:S90" si="10">(D86/D20)*100</f>
        <v>43.478260869565219</v>
      </c>
      <c r="E90" s="180">
        <f t="shared" si="10"/>
        <v>450</v>
      </c>
      <c r="F90" s="223"/>
      <c r="G90" s="180">
        <f t="shared" si="10"/>
        <v>-15.384615384615385</v>
      </c>
      <c r="H90" s="223"/>
      <c r="I90" s="197"/>
      <c r="J90" s="223"/>
      <c r="K90" s="197"/>
      <c r="L90" s="197"/>
      <c r="M90" s="223"/>
      <c r="N90" s="180" t="e">
        <f t="shared" si="10"/>
        <v>#DIV/0!</v>
      </c>
      <c r="O90" s="180">
        <f t="shared" si="10"/>
        <v>18.181818181818183</v>
      </c>
      <c r="P90" s="223"/>
      <c r="Q90" s="223"/>
      <c r="R90" s="197"/>
      <c r="S90" s="180">
        <f t="shared" si="10"/>
        <v>0</v>
      </c>
    </row>
    <row r="91" spans="1:19" x14ac:dyDescent="0.3">
      <c r="B91" s="198" t="s">
        <v>209</v>
      </c>
      <c r="C91" s="180">
        <f>(C87/C70)*100</f>
        <v>0</v>
      </c>
      <c r="D91" s="180">
        <f t="shared" ref="D91:S91" si="11">(D87/D70)*100</f>
        <v>0</v>
      </c>
      <c r="E91" s="180">
        <f t="shared" si="11"/>
        <v>0</v>
      </c>
      <c r="F91" s="223"/>
      <c r="G91" s="180">
        <f t="shared" si="11"/>
        <v>0</v>
      </c>
      <c r="H91" s="223"/>
      <c r="I91" s="197"/>
      <c r="J91" s="223"/>
      <c r="K91" s="197"/>
      <c r="L91" s="197"/>
      <c r="M91" s="223"/>
      <c r="N91" s="180" t="e">
        <f t="shared" si="11"/>
        <v>#DIV/0!</v>
      </c>
      <c r="O91" s="180">
        <f t="shared" si="11"/>
        <v>100</v>
      </c>
      <c r="P91" s="223"/>
      <c r="Q91" s="223"/>
      <c r="R91" s="197"/>
      <c r="S91" s="180">
        <f t="shared" si="11"/>
        <v>0</v>
      </c>
    </row>
  </sheetData>
  <mergeCells count="1">
    <mergeCell ref="C2:S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AC8B3-F90E-4BF0-8B25-F8051AFE5BC4}">
  <dimension ref="A1:AR60"/>
  <sheetViews>
    <sheetView tabSelected="1" topLeftCell="A37" workbookViewId="0">
      <selection activeCell="B53" sqref="B53:C54"/>
    </sheetView>
  </sheetViews>
  <sheetFormatPr defaultColWidth="11.44140625" defaultRowHeight="14.4" x14ac:dyDescent="0.3"/>
  <cols>
    <col min="1" max="1" width="16" bestFit="1" customWidth="1"/>
    <col min="29" max="29" width="13.44140625" bestFit="1" customWidth="1"/>
    <col min="33" max="33" width="22.109375" bestFit="1" customWidth="1"/>
    <col min="34" max="34" width="24.33203125" customWidth="1"/>
    <col min="48" max="48" width="18.88671875" customWidth="1"/>
    <col min="65" max="65" width="18.6640625" bestFit="1" customWidth="1"/>
  </cols>
  <sheetData>
    <row r="1" spans="1:38" ht="15" thickBot="1" x14ac:dyDescent="0.35">
      <c r="A1" s="268" t="s">
        <v>223</v>
      </c>
      <c r="AB1" t="s">
        <v>225</v>
      </c>
    </row>
    <row r="2" spans="1:38" s="1" customFormat="1" x14ac:dyDescent="0.3">
      <c r="B2" s="39" t="s">
        <v>224</v>
      </c>
      <c r="AA2" s="238"/>
      <c r="AB2" s="239" t="s">
        <v>234</v>
      </c>
      <c r="AC2" s="240"/>
      <c r="AD2" s="240"/>
      <c r="AE2" s="240"/>
      <c r="AF2" s="240"/>
      <c r="AG2" s="241"/>
      <c r="AH2" s="242" t="s">
        <v>227</v>
      </c>
      <c r="AI2" s="243"/>
      <c r="AJ2" s="243"/>
      <c r="AK2" s="243"/>
      <c r="AL2" s="244"/>
    </row>
    <row r="3" spans="1:38" x14ac:dyDescent="0.3">
      <c r="A3" s="229" t="s">
        <v>195</v>
      </c>
      <c r="B3" s="39">
        <v>1</v>
      </c>
      <c r="C3" s="39">
        <v>2</v>
      </c>
      <c r="D3" s="39">
        <v>3</v>
      </c>
      <c r="E3" s="39">
        <v>4</v>
      </c>
      <c r="F3" s="39">
        <v>5</v>
      </c>
      <c r="G3" s="39">
        <v>6</v>
      </c>
      <c r="H3" s="39">
        <v>7</v>
      </c>
      <c r="I3" s="39">
        <v>8</v>
      </c>
      <c r="J3" s="39">
        <v>9</v>
      </c>
      <c r="K3" s="39">
        <v>10</v>
      </c>
      <c r="L3" s="39">
        <v>11</v>
      </c>
      <c r="M3" s="39">
        <v>12</v>
      </c>
      <c r="N3" s="39">
        <v>13</v>
      </c>
      <c r="O3" s="39">
        <v>14</v>
      </c>
      <c r="P3" s="39">
        <v>15</v>
      </c>
      <c r="Q3" s="39">
        <v>16</v>
      </c>
      <c r="R3" s="82">
        <v>17</v>
      </c>
      <c r="S3" s="39">
        <v>18</v>
      </c>
      <c r="T3" s="39">
        <v>19</v>
      </c>
      <c r="U3" s="39">
        <v>20</v>
      </c>
      <c r="V3" s="39">
        <v>21</v>
      </c>
      <c r="W3" s="39">
        <v>22</v>
      </c>
      <c r="X3" s="39">
        <v>23</v>
      </c>
      <c r="Y3" s="39">
        <v>24</v>
      </c>
      <c r="Z3" s="39">
        <v>25</v>
      </c>
      <c r="AA3" s="238"/>
      <c r="AB3" s="39" t="s">
        <v>228</v>
      </c>
      <c r="AC3" s="39" t="s">
        <v>229</v>
      </c>
      <c r="AD3" s="39" t="s">
        <v>230</v>
      </c>
      <c r="AE3" s="39" t="s">
        <v>231</v>
      </c>
      <c r="AF3" s="39" t="s">
        <v>232</v>
      </c>
      <c r="AG3" s="39" t="s">
        <v>226</v>
      </c>
      <c r="AH3" s="39" t="s">
        <v>228</v>
      </c>
      <c r="AI3" s="39" t="s">
        <v>229</v>
      </c>
      <c r="AJ3" s="39" t="s">
        <v>230</v>
      </c>
      <c r="AK3" s="39" t="s">
        <v>231</v>
      </c>
      <c r="AL3" s="39" t="s">
        <v>232</v>
      </c>
    </row>
    <row r="4" spans="1:38" x14ac:dyDescent="0.3">
      <c r="A4" s="230">
        <v>1</v>
      </c>
      <c r="B4" s="6">
        <v>3</v>
      </c>
      <c r="C4" s="6">
        <v>4</v>
      </c>
      <c r="D4" s="6">
        <v>4</v>
      </c>
      <c r="E4" s="6">
        <v>3</v>
      </c>
      <c r="F4" s="6">
        <v>3</v>
      </c>
      <c r="G4" s="6">
        <v>5</v>
      </c>
      <c r="H4" s="6">
        <v>6</v>
      </c>
      <c r="I4" s="6">
        <v>4</v>
      </c>
      <c r="J4" s="6">
        <v>4</v>
      </c>
      <c r="K4" s="6">
        <v>3</v>
      </c>
      <c r="L4" s="6">
        <v>6</v>
      </c>
      <c r="M4" s="6">
        <v>3</v>
      </c>
      <c r="N4" s="6">
        <v>6</v>
      </c>
      <c r="O4" s="6">
        <v>5</v>
      </c>
      <c r="P4" s="6">
        <v>5</v>
      </c>
      <c r="Q4" s="6">
        <v>4</v>
      </c>
      <c r="R4" s="86">
        <v>7</v>
      </c>
      <c r="S4" s="6">
        <v>4</v>
      </c>
      <c r="T4" s="6">
        <v>3</v>
      </c>
      <c r="U4" s="6">
        <v>3</v>
      </c>
      <c r="V4" s="6">
        <v>6</v>
      </c>
      <c r="W4" s="6">
        <v>4</v>
      </c>
      <c r="X4" s="6">
        <v>3</v>
      </c>
      <c r="Y4" s="6">
        <v>7</v>
      </c>
      <c r="Z4" s="6">
        <v>3</v>
      </c>
      <c r="AA4" s="238"/>
      <c r="AB4" s="85">
        <f>SUM(B4,H4,N4,U4)</f>
        <v>18</v>
      </c>
      <c r="AC4" s="1">
        <f>SUM(E4,J4,K4,O4,Q4,S4,W4,Y4)</f>
        <v>34</v>
      </c>
      <c r="AD4" s="1">
        <f>SUM(C4,L4,M4,T4,V4,X4,Z4)</f>
        <v>28</v>
      </c>
      <c r="AE4" s="1">
        <f>SUM(D4,F4,I4,R4)</f>
        <v>18</v>
      </c>
      <c r="AF4" s="1">
        <f>SUM(G4,P4)</f>
        <v>10</v>
      </c>
      <c r="AG4" s="1">
        <f>SUM(B4:Z4)/25</f>
        <v>4.32</v>
      </c>
      <c r="AH4" s="1">
        <f>AB4/4</f>
        <v>4.5</v>
      </c>
      <c r="AI4" s="1">
        <f>AC4/8</f>
        <v>4.25</v>
      </c>
      <c r="AJ4" s="234">
        <f>AD4/7</f>
        <v>4</v>
      </c>
      <c r="AK4" s="1">
        <f>AE4/4</f>
        <v>4.5</v>
      </c>
      <c r="AL4" s="269">
        <f>AF4/2</f>
        <v>5</v>
      </c>
    </row>
    <row r="5" spans="1:38" x14ac:dyDescent="0.3">
      <c r="A5" s="230">
        <v>2</v>
      </c>
      <c r="B5" s="6">
        <v>4</v>
      </c>
      <c r="C5" s="6">
        <v>6</v>
      </c>
      <c r="D5" s="6">
        <v>7</v>
      </c>
      <c r="E5" s="6">
        <v>4</v>
      </c>
      <c r="F5" s="6">
        <v>6</v>
      </c>
      <c r="G5" s="6">
        <v>6</v>
      </c>
      <c r="H5" s="6">
        <v>7</v>
      </c>
      <c r="I5" s="6">
        <v>6</v>
      </c>
      <c r="J5" s="6">
        <v>2</v>
      </c>
      <c r="K5" s="6">
        <v>3</v>
      </c>
      <c r="L5" s="6">
        <v>5</v>
      </c>
      <c r="M5" s="6">
        <v>5</v>
      </c>
      <c r="N5" s="6">
        <v>5</v>
      </c>
      <c r="O5" s="6">
        <v>6</v>
      </c>
      <c r="P5" s="6">
        <v>6</v>
      </c>
      <c r="Q5" s="6">
        <v>7</v>
      </c>
      <c r="R5" s="86">
        <v>7</v>
      </c>
      <c r="S5" s="6">
        <v>5</v>
      </c>
      <c r="T5" s="6">
        <v>4</v>
      </c>
      <c r="U5" s="6">
        <v>4</v>
      </c>
      <c r="V5" s="6">
        <v>6</v>
      </c>
      <c r="W5" s="6">
        <v>6</v>
      </c>
      <c r="X5" s="6">
        <v>5</v>
      </c>
      <c r="Y5" s="6">
        <v>7</v>
      </c>
      <c r="Z5" s="6">
        <v>5</v>
      </c>
      <c r="AA5" s="238"/>
      <c r="AB5" s="85">
        <f>SUM(B5,H5,N5,U5)</f>
        <v>20</v>
      </c>
      <c r="AC5" s="1">
        <f>SUM(E5,J5,K5,O5,Q5,S5,W5,Y5)</f>
        <v>40</v>
      </c>
      <c r="AD5" s="1">
        <f>SUM(C5,L5,M5,T5,V5,X5,Z5)</f>
        <v>36</v>
      </c>
      <c r="AE5" s="1">
        <f t="shared" ref="AE5:AE22" si="0">SUM(D5,F5,I5,R5)</f>
        <v>26</v>
      </c>
      <c r="AF5" s="1">
        <f t="shared" ref="AF5:AF22" si="1">SUM(G5,P5)</f>
        <v>12</v>
      </c>
      <c r="AG5" s="1">
        <f t="shared" ref="AG5:AG22" si="2">SUM(B5:Z5)/25</f>
        <v>5.36</v>
      </c>
      <c r="AH5" s="1">
        <f t="shared" ref="AH5:AH22" si="3">AB5/4</f>
        <v>5</v>
      </c>
      <c r="AI5" s="1">
        <f t="shared" ref="AI5:AI22" si="4">AC5/8</f>
        <v>5</v>
      </c>
      <c r="AJ5" s="234">
        <f t="shared" ref="AJ5:AJ22" si="5">AD5/7</f>
        <v>5.1428571428571432</v>
      </c>
      <c r="AK5" s="1">
        <f t="shared" ref="AK5:AK22" si="6">AE5/4</f>
        <v>6.5</v>
      </c>
      <c r="AL5" s="86">
        <f t="shared" ref="AL5:AL22" si="7">AF5/2</f>
        <v>6</v>
      </c>
    </row>
    <row r="6" spans="1:38" x14ac:dyDescent="0.3">
      <c r="A6" s="230">
        <v>3</v>
      </c>
      <c r="B6" s="6">
        <v>4</v>
      </c>
      <c r="C6" s="6">
        <v>7</v>
      </c>
      <c r="D6" s="6">
        <v>4</v>
      </c>
      <c r="E6" s="6">
        <v>3</v>
      </c>
      <c r="F6" s="6">
        <v>4</v>
      </c>
      <c r="G6" s="6">
        <v>6</v>
      </c>
      <c r="H6" s="6">
        <v>6</v>
      </c>
      <c r="I6" s="6">
        <v>5</v>
      </c>
      <c r="J6" s="6">
        <v>2</v>
      </c>
      <c r="K6" s="6">
        <v>4</v>
      </c>
      <c r="L6" s="6">
        <v>6</v>
      </c>
      <c r="M6" s="6">
        <v>6</v>
      </c>
      <c r="N6" s="6">
        <v>5</v>
      </c>
      <c r="O6" s="6">
        <v>7</v>
      </c>
      <c r="P6" s="6">
        <v>6</v>
      </c>
      <c r="Q6" s="6">
        <v>4</v>
      </c>
      <c r="R6" s="86">
        <v>7</v>
      </c>
      <c r="S6" s="6">
        <v>3</v>
      </c>
      <c r="T6" s="6">
        <v>5</v>
      </c>
      <c r="U6" s="6">
        <v>5</v>
      </c>
      <c r="V6" s="6">
        <v>6</v>
      </c>
      <c r="W6" s="6">
        <v>4</v>
      </c>
      <c r="X6" s="6">
        <v>7</v>
      </c>
      <c r="Y6" s="6">
        <v>7</v>
      </c>
      <c r="Z6" s="6">
        <v>7</v>
      </c>
      <c r="AA6" s="238"/>
      <c r="AB6" s="85">
        <f>SUM(B6,H6,N6,U6)</f>
        <v>20</v>
      </c>
      <c r="AC6" s="1">
        <f>SUM(E6,J6,K6,O6,Q6,S6,W6,Y6)</f>
        <v>34</v>
      </c>
      <c r="AD6" s="1">
        <f>SUM(C6,L6,M6,T6,V6,X6,Z6)</f>
        <v>44</v>
      </c>
      <c r="AE6" s="1">
        <f t="shared" si="0"/>
        <v>20</v>
      </c>
      <c r="AF6" s="1">
        <f t="shared" si="1"/>
        <v>12</v>
      </c>
      <c r="AG6" s="1">
        <f t="shared" si="2"/>
        <v>5.2</v>
      </c>
      <c r="AH6" s="1">
        <f t="shared" si="3"/>
        <v>5</v>
      </c>
      <c r="AI6" s="1">
        <f t="shared" si="4"/>
        <v>4.25</v>
      </c>
      <c r="AJ6" s="234">
        <f t="shared" si="5"/>
        <v>6.2857142857142856</v>
      </c>
      <c r="AK6" s="1">
        <f t="shared" si="6"/>
        <v>5</v>
      </c>
      <c r="AL6" s="86">
        <f t="shared" si="7"/>
        <v>6</v>
      </c>
    </row>
    <row r="7" spans="1:38" x14ac:dyDescent="0.3">
      <c r="A7" s="230">
        <v>4</v>
      </c>
      <c r="B7" s="6">
        <v>4</v>
      </c>
      <c r="C7" s="6">
        <v>7</v>
      </c>
      <c r="D7" s="6">
        <v>6</v>
      </c>
      <c r="E7" s="6">
        <v>4</v>
      </c>
      <c r="F7" s="6">
        <v>4</v>
      </c>
      <c r="G7" s="6">
        <v>7</v>
      </c>
      <c r="H7" s="6">
        <v>4</v>
      </c>
      <c r="I7" s="6">
        <v>6</v>
      </c>
      <c r="J7" s="6">
        <v>4</v>
      </c>
      <c r="K7" s="6">
        <v>4</v>
      </c>
      <c r="L7" s="6">
        <v>7</v>
      </c>
      <c r="M7" s="6">
        <v>2</v>
      </c>
      <c r="N7" s="6">
        <v>6</v>
      </c>
      <c r="O7" s="6">
        <v>7</v>
      </c>
      <c r="P7" s="6">
        <v>7</v>
      </c>
      <c r="Q7" s="6">
        <v>7</v>
      </c>
      <c r="R7" s="86">
        <v>7</v>
      </c>
      <c r="S7" s="6">
        <v>7</v>
      </c>
      <c r="T7" s="6">
        <v>4</v>
      </c>
      <c r="U7" s="6">
        <v>4</v>
      </c>
      <c r="V7" s="6">
        <v>7</v>
      </c>
      <c r="W7" s="6">
        <v>6</v>
      </c>
      <c r="X7" s="6">
        <v>7</v>
      </c>
      <c r="Y7" s="6">
        <v>7</v>
      </c>
      <c r="Z7" s="6">
        <v>7</v>
      </c>
      <c r="AA7" s="238"/>
      <c r="AB7" s="85">
        <f>SUM(B7,H7,N7,U7)</f>
        <v>18</v>
      </c>
      <c r="AC7" s="1">
        <f>SUM(E7,J7,K7,O7,Q7,S7,W7,Y7)</f>
        <v>46</v>
      </c>
      <c r="AD7" s="1">
        <f>SUM(C7,L7,M7,T7,V7,X7,Z7)</f>
        <v>41</v>
      </c>
      <c r="AE7" s="1">
        <f t="shared" si="0"/>
        <v>23</v>
      </c>
      <c r="AF7" s="1">
        <f t="shared" si="1"/>
        <v>14</v>
      </c>
      <c r="AG7" s="1">
        <f t="shared" si="2"/>
        <v>5.68</v>
      </c>
      <c r="AH7" s="1">
        <f>AB7/4</f>
        <v>4.5</v>
      </c>
      <c r="AI7" s="1">
        <f t="shared" si="4"/>
        <v>5.75</v>
      </c>
      <c r="AJ7" s="234">
        <f t="shared" si="5"/>
        <v>5.8571428571428568</v>
      </c>
      <c r="AK7" s="1">
        <f t="shared" si="6"/>
        <v>5.75</v>
      </c>
      <c r="AL7" s="86">
        <f t="shared" si="7"/>
        <v>7</v>
      </c>
    </row>
    <row r="8" spans="1:38" x14ac:dyDescent="0.3">
      <c r="A8" s="230">
        <v>5</v>
      </c>
      <c r="B8" s="6">
        <v>3</v>
      </c>
      <c r="C8" s="6">
        <v>3</v>
      </c>
      <c r="D8" s="6">
        <v>6</v>
      </c>
      <c r="E8" s="6">
        <v>3</v>
      </c>
      <c r="F8" s="6">
        <v>4</v>
      </c>
      <c r="G8" s="6">
        <v>7</v>
      </c>
      <c r="H8" s="6">
        <v>1</v>
      </c>
      <c r="I8" s="6">
        <v>5</v>
      </c>
      <c r="J8" s="6">
        <v>5</v>
      </c>
      <c r="K8" s="6">
        <v>5</v>
      </c>
      <c r="L8" s="6">
        <v>7</v>
      </c>
      <c r="M8" s="6">
        <v>3</v>
      </c>
      <c r="N8" s="6">
        <v>2</v>
      </c>
      <c r="O8" s="6">
        <v>4</v>
      </c>
      <c r="P8" s="6">
        <v>7</v>
      </c>
      <c r="Q8" s="6">
        <v>7</v>
      </c>
      <c r="R8" s="86">
        <v>7</v>
      </c>
      <c r="S8" s="6">
        <v>7</v>
      </c>
      <c r="T8" s="6">
        <v>7</v>
      </c>
      <c r="U8" s="6">
        <v>5</v>
      </c>
      <c r="V8" s="6">
        <v>7</v>
      </c>
      <c r="W8" s="6">
        <v>7</v>
      </c>
      <c r="X8" s="6">
        <v>7</v>
      </c>
      <c r="Y8" s="6">
        <v>7</v>
      </c>
      <c r="Z8" s="6">
        <v>7</v>
      </c>
      <c r="AA8" s="238"/>
      <c r="AB8" s="85">
        <f>SUM(B8,H8,N8,U8)</f>
        <v>11</v>
      </c>
      <c r="AC8" s="1">
        <f>SUM(E8,J8,K8,O8,Q8,S8,W8,Y8)</f>
        <v>45</v>
      </c>
      <c r="AD8" s="1">
        <f>SUM(C8,L8,M8,T8,V8,X8,Z8)</f>
        <v>41</v>
      </c>
      <c r="AE8" s="1">
        <f t="shared" si="0"/>
        <v>22</v>
      </c>
      <c r="AF8" s="1">
        <f t="shared" si="1"/>
        <v>14</v>
      </c>
      <c r="AG8" s="1">
        <f t="shared" si="2"/>
        <v>5.32</v>
      </c>
      <c r="AH8" s="1">
        <f t="shared" si="3"/>
        <v>2.75</v>
      </c>
      <c r="AI8" s="1">
        <f t="shared" si="4"/>
        <v>5.625</v>
      </c>
      <c r="AJ8" s="234">
        <f t="shared" si="5"/>
        <v>5.8571428571428568</v>
      </c>
      <c r="AK8" s="1">
        <f t="shared" si="6"/>
        <v>5.5</v>
      </c>
      <c r="AL8" s="86">
        <f t="shared" si="7"/>
        <v>7</v>
      </c>
    </row>
    <row r="9" spans="1:38" x14ac:dyDescent="0.3">
      <c r="A9" s="230">
        <v>6</v>
      </c>
      <c r="B9" s="6">
        <v>5</v>
      </c>
      <c r="C9" s="6">
        <v>7</v>
      </c>
      <c r="D9" s="6">
        <v>7</v>
      </c>
      <c r="E9" s="6">
        <v>5</v>
      </c>
      <c r="F9" s="6">
        <v>5</v>
      </c>
      <c r="G9" s="6">
        <v>7</v>
      </c>
      <c r="H9" s="6">
        <v>7</v>
      </c>
      <c r="I9" s="6">
        <v>7</v>
      </c>
      <c r="J9" s="6">
        <v>1</v>
      </c>
      <c r="K9" s="6">
        <v>6</v>
      </c>
      <c r="L9" s="6">
        <v>6</v>
      </c>
      <c r="M9" s="6">
        <v>4</v>
      </c>
      <c r="N9" s="6">
        <v>7</v>
      </c>
      <c r="O9" s="6">
        <v>5</v>
      </c>
      <c r="P9" s="6">
        <v>7</v>
      </c>
      <c r="Q9" s="6">
        <v>7</v>
      </c>
      <c r="R9" s="86">
        <v>7</v>
      </c>
      <c r="S9" s="6">
        <v>6</v>
      </c>
      <c r="T9" s="6">
        <v>5</v>
      </c>
      <c r="U9" s="6">
        <v>5</v>
      </c>
      <c r="V9" s="6">
        <v>7</v>
      </c>
      <c r="W9" s="6">
        <v>7</v>
      </c>
      <c r="X9" s="6">
        <v>5</v>
      </c>
      <c r="Y9" s="6">
        <v>7</v>
      </c>
      <c r="Z9" s="6">
        <v>7</v>
      </c>
      <c r="AA9" s="238"/>
      <c r="AB9" s="85">
        <f>SUM(B9,H9,N9,U9)</f>
        <v>24</v>
      </c>
      <c r="AC9" s="1">
        <f>SUM(E9,J9,K9,O9,Q9,S9,W9,Y9)</f>
        <v>44</v>
      </c>
      <c r="AD9" s="1">
        <f>SUM(C9,L9,M9,T9,V9,X9,Z9)</f>
        <v>41</v>
      </c>
      <c r="AE9" s="1">
        <f t="shared" si="0"/>
        <v>26</v>
      </c>
      <c r="AF9" s="1">
        <f t="shared" si="1"/>
        <v>14</v>
      </c>
      <c r="AG9" s="1">
        <f t="shared" si="2"/>
        <v>5.96</v>
      </c>
      <c r="AH9" s="1">
        <f t="shared" si="3"/>
        <v>6</v>
      </c>
      <c r="AI9" s="1">
        <f t="shared" si="4"/>
        <v>5.5</v>
      </c>
      <c r="AJ9" s="234">
        <f t="shared" si="5"/>
        <v>5.8571428571428568</v>
      </c>
      <c r="AK9" s="1">
        <f t="shared" si="6"/>
        <v>6.5</v>
      </c>
      <c r="AL9" s="86">
        <f t="shared" si="7"/>
        <v>7</v>
      </c>
    </row>
    <row r="10" spans="1:38" x14ac:dyDescent="0.3">
      <c r="A10" s="230">
        <v>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236"/>
      <c r="S10" s="38"/>
      <c r="T10" s="38"/>
      <c r="U10" s="38"/>
      <c r="V10" s="38"/>
      <c r="W10" s="38"/>
      <c r="X10" s="38"/>
      <c r="Y10" s="38"/>
      <c r="Z10" s="38"/>
      <c r="AA10" s="238"/>
      <c r="AB10" s="267"/>
      <c r="AC10" s="31"/>
      <c r="AD10" s="31"/>
      <c r="AE10" s="31"/>
      <c r="AF10" s="31"/>
      <c r="AG10" s="31"/>
      <c r="AH10" s="31"/>
      <c r="AI10" s="31"/>
      <c r="AJ10" s="265"/>
      <c r="AK10" s="31"/>
      <c r="AL10" s="236"/>
    </row>
    <row r="11" spans="1:38" x14ac:dyDescent="0.3">
      <c r="A11" s="230">
        <v>8</v>
      </c>
      <c r="B11" s="6">
        <v>3</v>
      </c>
      <c r="C11" s="6">
        <v>5</v>
      </c>
      <c r="D11" s="6">
        <v>6</v>
      </c>
      <c r="E11" s="6">
        <v>4</v>
      </c>
      <c r="F11" s="6">
        <v>3</v>
      </c>
      <c r="G11" s="6">
        <v>7</v>
      </c>
      <c r="H11" s="6">
        <v>3</v>
      </c>
      <c r="I11" s="6">
        <v>5</v>
      </c>
      <c r="J11" s="6">
        <v>1</v>
      </c>
      <c r="K11" s="6">
        <v>5</v>
      </c>
      <c r="L11" s="6">
        <v>7</v>
      </c>
      <c r="M11" s="6">
        <v>3</v>
      </c>
      <c r="N11" s="6">
        <v>4</v>
      </c>
      <c r="O11" s="6">
        <v>5</v>
      </c>
      <c r="P11" s="6">
        <v>7</v>
      </c>
      <c r="Q11" s="6">
        <v>6</v>
      </c>
      <c r="R11" s="86">
        <v>7</v>
      </c>
      <c r="S11" s="6">
        <v>4</v>
      </c>
      <c r="T11" s="6">
        <v>3</v>
      </c>
      <c r="U11" s="6">
        <v>4</v>
      </c>
      <c r="V11" s="6">
        <v>5</v>
      </c>
      <c r="W11" s="6">
        <v>6</v>
      </c>
      <c r="X11" s="6">
        <v>3</v>
      </c>
      <c r="Y11" s="6">
        <v>6</v>
      </c>
      <c r="Z11" s="6">
        <v>3</v>
      </c>
      <c r="AA11" s="238"/>
      <c r="AB11" s="85">
        <f>SUM(B11,H11,N11,U11)</f>
        <v>14</v>
      </c>
      <c r="AC11" s="1">
        <f>SUM(E11,J11,K11,O11,Q11,S11,W11,Y11)</f>
        <v>37</v>
      </c>
      <c r="AD11" s="1">
        <f>SUM(C11,L11,M11,T11,V11,X11,Z11)</f>
        <v>29</v>
      </c>
      <c r="AE11" s="1">
        <f t="shared" si="0"/>
        <v>21</v>
      </c>
      <c r="AF11" s="1">
        <f t="shared" si="1"/>
        <v>14</v>
      </c>
      <c r="AG11" s="1">
        <f t="shared" si="2"/>
        <v>4.5999999999999996</v>
      </c>
      <c r="AH11" s="1">
        <f t="shared" si="3"/>
        <v>3.5</v>
      </c>
      <c r="AI11" s="1">
        <f t="shared" si="4"/>
        <v>4.625</v>
      </c>
      <c r="AJ11" s="234">
        <f t="shared" si="5"/>
        <v>4.1428571428571432</v>
      </c>
      <c r="AK11" s="1">
        <f t="shared" si="6"/>
        <v>5.25</v>
      </c>
      <c r="AL11" s="86">
        <f t="shared" si="7"/>
        <v>7</v>
      </c>
    </row>
    <row r="12" spans="1:38" x14ac:dyDescent="0.3">
      <c r="A12" s="230">
        <v>9</v>
      </c>
      <c r="B12" s="6">
        <v>4</v>
      </c>
      <c r="C12" s="6">
        <v>4</v>
      </c>
      <c r="D12" s="6">
        <v>7</v>
      </c>
      <c r="E12" s="6">
        <v>4</v>
      </c>
      <c r="F12" s="6">
        <v>4</v>
      </c>
      <c r="G12" s="6">
        <v>4</v>
      </c>
      <c r="H12" s="6">
        <v>7</v>
      </c>
      <c r="I12" s="6">
        <v>4</v>
      </c>
      <c r="J12" s="6">
        <v>1</v>
      </c>
      <c r="K12" s="6">
        <v>4</v>
      </c>
      <c r="L12" s="6">
        <v>7</v>
      </c>
      <c r="M12" s="6">
        <v>4</v>
      </c>
      <c r="N12" s="6">
        <v>7</v>
      </c>
      <c r="O12" s="6">
        <v>4</v>
      </c>
      <c r="P12" s="6">
        <v>4</v>
      </c>
      <c r="Q12" s="6">
        <v>7</v>
      </c>
      <c r="R12" s="86">
        <v>7</v>
      </c>
      <c r="S12" s="6">
        <v>7</v>
      </c>
      <c r="T12" s="6">
        <v>7</v>
      </c>
      <c r="U12" s="6">
        <v>2</v>
      </c>
      <c r="V12" s="6">
        <v>7</v>
      </c>
      <c r="W12" s="6">
        <v>7</v>
      </c>
      <c r="X12" s="6">
        <v>7</v>
      </c>
      <c r="Y12" s="6">
        <v>7</v>
      </c>
      <c r="Z12" s="6">
        <v>6</v>
      </c>
      <c r="AA12" s="238"/>
      <c r="AB12" s="85">
        <f>SUM(B12,H12,N12,U12)</f>
        <v>20</v>
      </c>
      <c r="AC12" s="1">
        <f>SUM(E12,J12,K12,O12,Q12,S12,W12,Y12)</f>
        <v>41</v>
      </c>
      <c r="AD12" s="1">
        <f>SUM(C12,L12,M12,T12,V12,X12,Z12)</f>
        <v>42</v>
      </c>
      <c r="AE12" s="1">
        <f t="shared" si="0"/>
        <v>22</v>
      </c>
      <c r="AF12" s="1">
        <f t="shared" si="1"/>
        <v>8</v>
      </c>
      <c r="AG12" s="1">
        <f t="shared" si="2"/>
        <v>5.32</v>
      </c>
      <c r="AH12" s="1">
        <f t="shared" si="3"/>
        <v>5</v>
      </c>
      <c r="AI12" s="1">
        <f t="shared" si="4"/>
        <v>5.125</v>
      </c>
      <c r="AJ12" s="234">
        <f t="shared" si="5"/>
        <v>6</v>
      </c>
      <c r="AK12" s="1">
        <f t="shared" si="6"/>
        <v>5.5</v>
      </c>
      <c r="AL12" s="86">
        <f t="shared" si="7"/>
        <v>4</v>
      </c>
    </row>
    <row r="13" spans="1:38" x14ac:dyDescent="0.3">
      <c r="A13" s="230">
        <v>10</v>
      </c>
      <c r="B13" s="6">
        <v>4</v>
      </c>
      <c r="C13" s="6">
        <v>7</v>
      </c>
      <c r="D13" s="6">
        <v>6</v>
      </c>
      <c r="E13" s="6">
        <v>5</v>
      </c>
      <c r="F13" s="6">
        <v>5</v>
      </c>
      <c r="G13" s="6">
        <v>7</v>
      </c>
      <c r="H13" s="6">
        <v>6</v>
      </c>
      <c r="I13" s="6">
        <v>5</v>
      </c>
      <c r="J13" s="6">
        <v>6</v>
      </c>
      <c r="K13" s="6">
        <v>5</v>
      </c>
      <c r="L13" s="6">
        <v>7</v>
      </c>
      <c r="M13" s="6">
        <v>5</v>
      </c>
      <c r="N13" s="6">
        <v>6</v>
      </c>
      <c r="O13" s="6">
        <v>6</v>
      </c>
      <c r="P13" s="6">
        <v>6</v>
      </c>
      <c r="Q13" s="6">
        <v>6</v>
      </c>
      <c r="R13" s="86">
        <v>7</v>
      </c>
      <c r="S13" s="6">
        <v>7</v>
      </c>
      <c r="T13" s="6">
        <v>6</v>
      </c>
      <c r="U13" s="6">
        <v>5</v>
      </c>
      <c r="V13" s="6">
        <v>7</v>
      </c>
      <c r="W13" s="6">
        <v>6</v>
      </c>
      <c r="X13" s="6">
        <v>7</v>
      </c>
      <c r="Y13" s="6">
        <v>3</v>
      </c>
      <c r="Z13" s="6">
        <v>6</v>
      </c>
      <c r="AA13" s="238"/>
      <c r="AB13" s="85">
        <f>SUM(B13,H13,N13,U13)</f>
        <v>21</v>
      </c>
      <c r="AC13" s="1">
        <f>SUM(E13,J13,K13,O13,Q13,S13,W13,Y13)</f>
        <v>44</v>
      </c>
      <c r="AD13" s="1">
        <f>SUM(C13,L13,M13,T13,V13,X13,Z13)</f>
        <v>45</v>
      </c>
      <c r="AE13" s="1">
        <f t="shared" si="0"/>
        <v>23</v>
      </c>
      <c r="AF13" s="1">
        <f t="shared" si="1"/>
        <v>13</v>
      </c>
      <c r="AG13" s="1">
        <f t="shared" si="2"/>
        <v>5.84</v>
      </c>
      <c r="AH13" s="1">
        <f t="shared" si="3"/>
        <v>5.25</v>
      </c>
      <c r="AI13" s="1">
        <f t="shared" si="4"/>
        <v>5.5</v>
      </c>
      <c r="AJ13" s="234">
        <f t="shared" si="5"/>
        <v>6.4285714285714288</v>
      </c>
      <c r="AK13" s="1">
        <f t="shared" si="6"/>
        <v>5.75</v>
      </c>
      <c r="AL13" s="86">
        <f t="shared" si="7"/>
        <v>6.5</v>
      </c>
    </row>
    <row r="14" spans="1:38" x14ac:dyDescent="0.3">
      <c r="A14" s="230">
        <v>11</v>
      </c>
      <c r="B14" s="6">
        <v>1</v>
      </c>
      <c r="C14" s="6">
        <v>4</v>
      </c>
      <c r="D14" s="6">
        <v>4</v>
      </c>
      <c r="E14" s="6">
        <v>2</v>
      </c>
      <c r="F14" s="6">
        <v>1</v>
      </c>
      <c r="G14" s="6">
        <v>4</v>
      </c>
      <c r="H14" s="6">
        <v>4</v>
      </c>
      <c r="I14" s="6">
        <v>5</v>
      </c>
      <c r="J14" s="6">
        <v>1</v>
      </c>
      <c r="K14" s="6">
        <v>3</v>
      </c>
      <c r="L14" s="6">
        <v>2</v>
      </c>
      <c r="M14" s="6">
        <v>2</v>
      </c>
      <c r="N14" s="6">
        <v>4</v>
      </c>
      <c r="O14" s="6">
        <v>3</v>
      </c>
      <c r="P14" s="6">
        <v>2</v>
      </c>
      <c r="Q14" s="6">
        <v>4</v>
      </c>
      <c r="R14" s="86">
        <v>7</v>
      </c>
      <c r="S14" s="6">
        <v>2</v>
      </c>
      <c r="T14" s="6">
        <v>1</v>
      </c>
      <c r="U14" s="6">
        <v>2</v>
      </c>
      <c r="V14" s="6">
        <v>6</v>
      </c>
      <c r="W14" s="6">
        <v>2</v>
      </c>
      <c r="X14" s="6">
        <v>4</v>
      </c>
      <c r="Y14" s="6">
        <v>7</v>
      </c>
      <c r="Z14" s="6">
        <v>1</v>
      </c>
      <c r="AA14" s="238"/>
      <c r="AB14" s="85">
        <f>SUM(B14,H14,N14,U14)</f>
        <v>11</v>
      </c>
      <c r="AC14" s="1">
        <f>SUM(E14,J14,K14,O14,Q14,S14,W14,Y14)</f>
        <v>24</v>
      </c>
      <c r="AD14" s="1">
        <f>SUM(C14,L14,M14,T14,V14,X14,Z14)</f>
        <v>20</v>
      </c>
      <c r="AE14" s="1">
        <f t="shared" ref="AE14" si="8">SUM(D14,F14,I14,R14)</f>
        <v>17</v>
      </c>
      <c r="AF14" s="1">
        <f t="shared" ref="AF14" si="9">SUM(G14,P14)</f>
        <v>6</v>
      </c>
      <c r="AG14" s="1">
        <f t="shared" ref="AG14" si="10">SUM(B14:Z14)/25</f>
        <v>3.12</v>
      </c>
      <c r="AH14" s="1">
        <f t="shared" ref="AH14" si="11">AB14/4</f>
        <v>2.75</v>
      </c>
      <c r="AI14" s="1">
        <f t="shared" ref="AI14" si="12">AC14/8</f>
        <v>3</v>
      </c>
      <c r="AJ14" s="234">
        <f t="shared" ref="AJ14" si="13">AD14/7</f>
        <v>2.8571428571428572</v>
      </c>
      <c r="AK14" s="1">
        <f t="shared" ref="AK14" si="14">AE14/4</f>
        <v>4.25</v>
      </c>
      <c r="AL14" s="86">
        <f t="shared" ref="AL14" si="15">AF14/2</f>
        <v>3</v>
      </c>
    </row>
    <row r="15" spans="1:38" x14ac:dyDescent="0.3">
      <c r="A15" s="230">
        <v>12</v>
      </c>
      <c r="B15" s="6">
        <v>5</v>
      </c>
      <c r="C15" s="6">
        <v>7</v>
      </c>
      <c r="D15" s="6">
        <v>7</v>
      </c>
      <c r="E15" s="6">
        <v>6</v>
      </c>
      <c r="F15" s="6">
        <v>5</v>
      </c>
      <c r="G15" s="6">
        <v>7</v>
      </c>
      <c r="H15" s="6">
        <v>7</v>
      </c>
      <c r="I15" s="6">
        <v>5</v>
      </c>
      <c r="J15" s="6">
        <v>1</v>
      </c>
      <c r="K15" s="6">
        <v>7</v>
      </c>
      <c r="L15" s="6">
        <v>7</v>
      </c>
      <c r="M15" s="6">
        <v>5</v>
      </c>
      <c r="N15" s="6">
        <v>7</v>
      </c>
      <c r="O15" s="6">
        <v>7</v>
      </c>
      <c r="P15" s="6">
        <v>7</v>
      </c>
      <c r="Q15" s="6">
        <v>7</v>
      </c>
      <c r="R15" s="86">
        <v>7</v>
      </c>
      <c r="S15" s="6">
        <v>6</v>
      </c>
      <c r="T15" s="6">
        <v>6</v>
      </c>
      <c r="U15" s="6">
        <v>5</v>
      </c>
      <c r="V15" s="6">
        <v>7</v>
      </c>
      <c r="W15" s="6">
        <v>7</v>
      </c>
      <c r="X15" s="6">
        <v>7</v>
      </c>
      <c r="Y15" s="6">
        <v>7</v>
      </c>
      <c r="Z15" s="6">
        <v>6</v>
      </c>
      <c r="AA15" s="238"/>
      <c r="AB15" s="85">
        <f>SUM(B15,H15,N15,U15)</f>
        <v>24</v>
      </c>
      <c r="AC15" s="1">
        <f>SUM(E15,J15,K15,O15,Q15,S15,W15,Y15)</f>
        <v>48</v>
      </c>
      <c r="AD15" s="1">
        <f>SUM(C15,L15,M15,T15,V15,X15,Z15)</f>
        <v>45</v>
      </c>
      <c r="AE15" s="1">
        <f t="shared" si="0"/>
        <v>24</v>
      </c>
      <c r="AF15" s="1">
        <f t="shared" si="1"/>
        <v>14</v>
      </c>
      <c r="AG15" s="1">
        <f t="shared" si="2"/>
        <v>6.2</v>
      </c>
      <c r="AH15" s="1">
        <f t="shared" si="3"/>
        <v>6</v>
      </c>
      <c r="AI15" s="1">
        <f t="shared" si="4"/>
        <v>6</v>
      </c>
      <c r="AJ15" s="234">
        <f t="shared" si="5"/>
        <v>6.4285714285714288</v>
      </c>
      <c r="AK15" s="1">
        <f t="shared" si="6"/>
        <v>6</v>
      </c>
      <c r="AL15" s="86">
        <f t="shared" si="7"/>
        <v>7</v>
      </c>
    </row>
    <row r="16" spans="1:38" x14ac:dyDescent="0.3">
      <c r="A16" s="230">
        <v>13</v>
      </c>
      <c r="B16" s="6">
        <v>3</v>
      </c>
      <c r="C16" s="6">
        <v>4</v>
      </c>
      <c r="D16" s="6">
        <v>5</v>
      </c>
      <c r="E16" s="6">
        <v>4</v>
      </c>
      <c r="F16" s="6">
        <v>3</v>
      </c>
      <c r="G16" s="6">
        <v>5</v>
      </c>
      <c r="H16" s="6">
        <v>5</v>
      </c>
      <c r="I16" s="6">
        <v>5</v>
      </c>
      <c r="J16" s="6">
        <v>3</v>
      </c>
      <c r="K16" s="6">
        <v>4</v>
      </c>
      <c r="L16" s="6">
        <v>3</v>
      </c>
      <c r="M16" s="6">
        <v>3</v>
      </c>
      <c r="N16" s="6">
        <v>5</v>
      </c>
      <c r="O16" s="6">
        <v>5</v>
      </c>
      <c r="P16" s="6">
        <v>5</v>
      </c>
      <c r="Q16" s="6">
        <v>5</v>
      </c>
      <c r="R16" s="86">
        <v>7</v>
      </c>
      <c r="S16" s="6">
        <v>4</v>
      </c>
      <c r="T16" s="6">
        <v>2</v>
      </c>
      <c r="U16" s="6">
        <v>2</v>
      </c>
      <c r="V16" s="6">
        <v>2</v>
      </c>
      <c r="W16" s="6">
        <v>1</v>
      </c>
      <c r="X16" s="6">
        <v>5</v>
      </c>
      <c r="Y16" s="6">
        <v>4</v>
      </c>
      <c r="Z16" s="6">
        <v>3</v>
      </c>
      <c r="AA16" s="238"/>
      <c r="AB16" s="85">
        <f>SUM(B16,H16,N16,U16)</f>
        <v>15</v>
      </c>
      <c r="AC16" s="1">
        <f>SUM(E16,J16,K16,O16,Q16,S16,W16,Y16)</f>
        <v>30</v>
      </c>
      <c r="AD16" s="1">
        <f t="shared" ref="AD16" si="16">SUM(C16,L16,M16,T16,V16,X16,Z16)</f>
        <v>22</v>
      </c>
      <c r="AE16" s="1">
        <f t="shared" ref="AE16" si="17">SUM(D16,F16,I16,R16)</f>
        <v>20</v>
      </c>
      <c r="AF16" s="1">
        <f t="shared" ref="AF16" si="18">SUM(G16,P16)</f>
        <v>10</v>
      </c>
      <c r="AG16" s="1">
        <f t="shared" ref="AG16" si="19">SUM(B16:Z16)/25</f>
        <v>3.88</v>
      </c>
      <c r="AH16" s="1">
        <f t="shared" ref="AH16" si="20">AB16/4</f>
        <v>3.75</v>
      </c>
      <c r="AI16" s="1">
        <f t="shared" ref="AI16" si="21">AC16/8</f>
        <v>3.75</v>
      </c>
      <c r="AJ16" s="234">
        <f t="shared" ref="AJ16" si="22">AD16/7</f>
        <v>3.1428571428571428</v>
      </c>
      <c r="AK16" s="1">
        <f t="shared" ref="AK16" si="23">AE16/4</f>
        <v>5</v>
      </c>
      <c r="AL16" s="86">
        <f t="shared" ref="AL16" si="24">AF16/2</f>
        <v>5</v>
      </c>
    </row>
    <row r="17" spans="1:38" x14ac:dyDescent="0.3">
      <c r="A17" s="230">
        <v>14</v>
      </c>
      <c r="B17" s="6">
        <v>1</v>
      </c>
      <c r="C17" s="6">
        <v>5</v>
      </c>
      <c r="D17" s="6">
        <v>5</v>
      </c>
      <c r="E17" s="6">
        <v>2</v>
      </c>
      <c r="F17" s="6">
        <v>3</v>
      </c>
      <c r="G17" s="6">
        <v>4</v>
      </c>
      <c r="H17" s="6">
        <v>4</v>
      </c>
      <c r="I17" s="6">
        <v>5</v>
      </c>
      <c r="J17" s="6">
        <v>1</v>
      </c>
      <c r="K17" s="6">
        <v>4</v>
      </c>
      <c r="L17" s="6">
        <v>6</v>
      </c>
      <c r="M17" s="6">
        <v>4</v>
      </c>
      <c r="N17" s="6">
        <v>4</v>
      </c>
      <c r="O17" s="6">
        <v>4</v>
      </c>
      <c r="P17" s="6">
        <v>4</v>
      </c>
      <c r="Q17" s="6">
        <v>4</v>
      </c>
      <c r="R17" s="86">
        <v>7</v>
      </c>
      <c r="S17" s="6">
        <v>3</v>
      </c>
      <c r="T17" s="6">
        <v>4</v>
      </c>
      <c r="U17" s="6">
        <v>3</v>
      </c>
      <c r="V17" s="6">
        <v>4</v>
      </c>
      <c r="W17" s="6">
        <v>3</v>
      </c>
      <c r="X17" s="6">
        <v>5</v>
      </c>
      <c r="Y17" s="6">
        <v>3</v>
      </c>
      <c r="Z17" s="6">
        <v>2</v>
      </c>
      <c r="AA17" s="238"/>
      <c r="AB17" s="85">
        <f>SUM(B17,H17,N17,U17)</f>
        <v>12</v>
      </c>
      <c r="AC17" s="1">
        <f>SUM(E17,J17,K17,O17,Q17,S17,W17,Y17)</f>
        <v>24</v>
      </c>
      <c r="AD17" s="1">
        <f>SUM(C17,L17,M17,T17,V17,X17,Z17)</f>
        <v>30</v>
      </c>
      <c r="AE17" s="1">
        <f t="shared" si="0"/>
        <v>20</v>
      </c>
      <c r="AF17" s="1">
        <f t="shared" si="1"/>
        <v>8</v>
      </c>
      <c r="AG17" s="1">
        <f t="shared" si="2"/>
        <v>3.76</v>
      </c>
      <c r="AH17" s="1">
        <f t="shared" si="3"/>
        <v>3</v>
      </c>
      <c r="AI17" s="1">
        <f t="shared" si="4"/>
        <v>3</v>
      </c>
      <c r="AJ17" s="234">
        <f t="shared" si="5"/>
        <v>4.2857142857142856</v>
      </c>
      <c r="AK17" s="1">
        <f t="shared" si="6"/>
        <v>5</v>
      </c>
      <c r="AL17" s="86">
        <f t="shared" si="7"/>
        <v>4</v>
      </c>
    </row>
    <row r="18" spans="1:38" x14ac:dyDescent="0.3">
      <c r="A18" s="230">
        <v>15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236"/>
      <c r="S18" s="38"/>
      <c r="T18" s="38"/>
      <c r="U18" s="38"/>
      <c r="V18" s="38"/>
      <c r="W18" s="38"/>
      <c r="X18" s="38"/>
      <c r="Y18" s="38"/>
      <c r="Z18" s="38"/>
      <c r="AA18" s="238"/>
      <c r="AB18" s="267"/>
      <c r="AC18" s="31"/>
      <c r="AD18" s="31"/>
      <c r="AE18" s="31"/>
      <c r="AF18" s="31"/>
      <c r="AG18" s="31"/>
      <c r="AH18" s="31"/>
      <c r="AI18" s="31"/>
      <c r="AJ18" s="265"/>
      <c r="AK18" s="31"/>
      <c r="AL18" s="236"/>
    </row>
    <row r="19" spans="1:38" x14ac:dyDescent="0.3">
      <c r="A19" s="230">
        <v>16</v>
      </c>
      <c r="B19" s="6">
        <v>3</v>
      </c>
      <c r="C19" s="6">
        <v>6</v>
      </c>
      <c r="D19" s="6">
        <v>7</v>
      </c>
      <c r="E19" s="6">
        <v>1</v>
      </c>
      <c r="F19" s="6">
        <v>3</v>
      </c>
      <c r="G19" s="6">
        <v>4</v>
      </c>
      <c r="H19" s="6">
        <v>6</v>
      </c>
      <c r="I19" s="6">
        <v>7</v>
      </c>
      <c r="J19" s="6">
        <v>3</v>
      </c>
      <c r="K19" s="6">
        <v>3</v>
      </c>
      <c r="L19" s="6">
        <v>5</v>
      </c>
      <c r="M19" s="6">
        <v>2</v>
      </c>
      <c r="N19" s="6">
        <v>5</v>
      </c>
      <c r="O19" s="6">
        <v>4</v>
      </c>
      <c r="P19" s="6">
        <v>4</v>
      </c>
      <c r="Q19" s="6">
        <v>4</v>
      </c>
      <c r="R19" s="86">
        <v>7</v>
      </c>
      <c r="S19" s="6">
        <v>1</v>
      </c>
      <c r="T19" s="6">
        <v>2</v>
      </c>
      <c r="U19" s="6">
        <v>2</v>
      </c>
      <c r="V19" s="6">
        <v>5</v>
      </c>
      <c r="W19" s="6">
        <v>3</v>
      </c>
      <c r="X19" s="6">
        <v>3</v>
      </c>
      <c r="Y19" s="6">
        <v>5</v>
      </c>
      <c r="Z19" s="6">
        <v>2</v>
      </c>
      <c r="AA19" s="238"/>
      <c r="AB19" s="85">
        <f>SUM(B19,H19,N19,U19)</f>
        <v>16</v>
      </c>
      <c r="AC19" s="1">
        <f>SUM(E19,J19,K19,O19,Q19,S19,W19,Y19)</f>
        <v>24</v>
      </c>
      <c r="AD19" s="1">
        <f t="shared" ref="AD19" si="25">SUM(C19,L19,M19,T19,V19,X19,Z19)</f>
        <v>25</v>
      </c>
      <c r="AE19" s="1">
        <f t="shared" ref="AE19" si="26">SUM(D19,F19,I19,R19)</f>
        <v>24</v>
      </c>
      <c r="AF19" s="1">
        <f t="shared" ref="AF19" si="27">SUM(G19,P19)</f>
        <v>8</v>
      </c>
      <c r="AG19" s="1">
        <f t="shared" ref="AG19" si="28">SUM(B19:Z19)/25</f>
        <v>3.88</v>
      </c>
      <c r="AH19" s="1">
        <f t="shared" ref="AH19" si="29">AB19/4</f>
        <v>4</v>
      </c>
      <c r="AI19" s="1">
        <f t="shared" ref="AI19" si="30">AC19/8</f>
        <v>3</v>
      </c>
      <c r="AJ19" s="234">
        <f t="shared" ref="AJ19" si="31">AD19/7</f>
        <v>3.5714285714285716</v>
      </c>
      <c r="AK19" s="1">
        <f t="shared" ref="AK19" si="32">AE19/4</f>
        <v>6</v>
      </c>
      <c r="AL19" s="86">
        <f t="shared" ref="AL19" si="33">AF19/2</f>
        <v>4</v>
      </c>
    </row>
    <row r="20" spans="1:38" x14ac:dyDescent="0.3">
      <c r="A20" s="230">
        <v>17</v>
      </c>
      <c r="B20" s="6">
        <v>1</v>
      </c>
      <c r="C20" s="6">
        <v>4</v>
      </c>
      <c r="D20" s="6">
        <v>6</v>
      </c>
      <c r="E20" s="6">
        <v>4</v>
      </c>
      <c r="F20" s="6">
        <v>2</v>
      </c>
      <c r="G20" s="6">
        <v>7</v>
      </c>
      <c r="H20" s="6">
        <v>5</v>
      </c>
      <c r="I20" s="6">
        <v>4</v>
      </c>
      <c r="J20" s="6">
        <v>4</v>
      </c>
      <c r="K20" s="6">
        <v>4</v>
      </c>
      <c r="L20" s="6">
        <v>7</v>
      </c>
      <c r="M20" s="6">
        <v>2</v>
      </c>
      <c r="N20" s="6">
        <v>7</v>
      </c>
      <c r="O20" s="6">
        <v>6</v>
      </c>
      <c r="P20" s="6">
        <v>6</v>
      </c>
      <c r="Q20" s="6">
        <v>7</v>
      </c>
      <c r="R20" s="86">
        <v>7</v>
      </c>
      <c r="S20" s="6">
        <v>7</v>
      </c>
      <c r="T20" s="6">
        <v>5</v>
      </c>
      <c r="U20" s="6">
        <v>4</v>
      </c>
      <c r="V20" s="6">
        <v>7</v>
      </c>
      <c r="W20" s="6">
        <v>6</v>
      </c>
      <c r="X20" s="6">
        <v>7</v>
      </c>
      <c r="Y20" s="6">
        <v>4</v>
      </c>
      <c r="Z20" s="6">
        <v>2</v>
      </c>
      <c r="AA20" s="238"/>
      <c r="AB20" s="85">
        <f>SUM(B20,H20,N20,U20)</f>
        <v>17</v>
      </c>
      <c r="AC20" s="1">
        <f>SUM(E20,J20,K20,O20,Q20,S20,W20,Y20)</f>
        <v>42</v>
      </c>
      <c r="AD20" s="1">
        <f>SUM(C20,L20,M20,T20,V20,X20,Z20)</f>
        <v>34</v>
      </c>
      <c r="AE20" s="1">
        <f t="shared" si="0"/>
        <v>19</v>
      </c>
      <c r="AF20" s="1">
        <f t="shared" si="1"/>
        <v>13</v>
      </c>
      <c r="AG20" s="1">
        <f t="shared" si="2"/>
        <v>5</v>
      </c>
      <c r="AH20" s="1">
        <f t="shared" si="3"/>
        <v>4.25</v>
      </c>
      <c r="AI20" s="1">
        <f t="shared" si="4"/>
        <v>5.25</v>
      </c>
      <c r="AJ20" s="234">
        <f t="shared" si="5"/>
        <v>4.8571428571428568</v>
      </c>
      <c r="AK20" s="1">
        <f t="shared" si="6"/>
        <v>4.75</v>
      </c>
      <c r="AL20" s="86">
        <f t="shared" si="7"/>
        <v>6.5</v>
      </c>
    </row>
    <row r="21" spans="1:38" x14ac:dyDescent="0.3">
      <c r="A21" s="230">
        <v>18</v>
      </c>
      <c r="B21" s="6">
        <v>4</v>
      </c>
      <c r="C21" s="6">
        <v>6</v>
      </c>
      <c r="D21" s="6">
        <v>5</v>
      </c>
      <c r="E21" s="6">
        <v>6</v>
      </c>
      <c r="F21" s="6">
        <v>5</v>
      </c>
      <c r="G21" s="6">
        <v>7</v>
      </c>
      <c r="H21" s="6">
        <v>6</v>
      </c>
      <c r="I21" s="6">
        <v>7</v>
      </c>
      <c r="J21" s="6">
        <v>1</v>
      </c>
      <c r="K21" s="6">
        <v>5</v>
      </c>
      <c r="L21" s="6">
        <v>7</v>
      </c>
      <c r="M21" s="6">
        <v>6</v>
      </c>
      <c r="N21" s="6">
        <v>7</v>
      </c>
      <c r="O21" s="6">
        <v>6</v>
      </c>
      <c r="P21" s="6">
        <v>6</v>
      </c>
      <c r="Q21" s="6">
        <v>6</v>
      </c>
      <c r="R21" s="86">
        <v>7</v>
      </c>
      <c r="S21" s="6">
        <v>7</v>
      </c>
      <c r="T21" s="6">
        <v>7</v>
      </c>
      <c r="U21" s="6">
        <v>5</v>
      </c>
      <c r="V21" s="6">
        <v>7</v>
      </c>
      <c r="W21" s="6">
        <v>7</v>
      </c>
      <c r="X21" s="6">
        <v>7</v>
      </c>
      <c r="Y21" s="6">
        <v>7</v>
      </c>
      <c r="Z21" s="6">
        <v>7</v>
      </c>
      <c r="AA21" s="238"/>
      <c r="AB21" s="85">
        <f>SUM(B21,H21,N21,U21)</f>
        <v>22</v>
      </c>
      <c r="AC21" s="1">
        <f>SUM(E21,J21,K21,O21,Q21,S21,W21,Y21)</f>
        <v>45</v>
      </c>
      <c r="AD21" s="1">
        <f>SUM(C21,L21,M21,T21,V21,X21,Z21)</f>
        <v>47</v>
      </c>
      <c r="AE21" s="1">
        <f t="shared" si="0"/>
        <v>24</v>
      </c>
      <c r="AF21" s="1">
        <f t="shared" si="1"/>
        <v>13</v>
      </c>
      <c r="AG21" s="1">
        <f t="shared" si="2"/>
        <v>6.04</v>
      </c>
      <c r="AH21" s="1">
        <f t="shared" si="3"/>
        <v>5.5</v>
      </c>
      <c r="AI21" s="1">
        <f t="shared" si="4"/>
        <v>5.625</v>
      </c>
      <c r="AJ21" s="234">
        <f t="shared" si="5"/>
        <v>6.7142857142857144</v>
      </c>
      <c r="AK21" s="1">
        <f t="shared" si="6"/>
        <v>6</v>
      </c>
      <c r="AL21" s="86">
        <f t="shared" si="7"/>
        <v>6.5</v>
      </c>
    </row>
    <row r="22" spans="1:38" x14ac:dyDescent="0.3">
      <c r="A22" s="237">
        <v>19</v>
      </c>
      <c r="B22" s="9">
        <v>2</v>
      </c>
      <c r="C22" s="9">
        <v>1</v>
      </c>
      <c r="D22" s="9">
        <v>5</v>
      </c>
      <c r="E22" s="9">
        <v>1</v>
      </c>
      <c r="F22" s="9">
        <v>2</v>
      </c>
      <c r="G22" s="9">
        <v>4</v>
      </c>
      <c r="H22" s="9">
        <v>4</v>
      </c>
      <c r="I22" s="9">
        <v>4</v>
      </c>
      <c r="J22" s="9">
        <v>1</v>
      </c>
      <c r="K22" s="9">
        <v>3</v>
      </c>
      <c r="L22" s="9">
        <v>1</v>
      </c>
      <c r="M22" s="9">
        <v>1</v>
      </c>
      <c r="N22" s="9">
        <v>4</v>
      </c>
      <c r="O22" s="9">
        <v>5</v>
      </c>
      <c r="P22" s="9">
        <v>4</v>
      </c>
      <c r="Q22" s="9">
        <v>5</v>
      </c>
      <c r="R22" s="90">
        <v>7</v>
      </c>
      <c r="S22" s="9">
        <v>2</v>
      </c>
      <c r="T22" s="9">
        <v>1</v>
      </c>
      <c r="U22" s="9">
        <v>3</v>
      </c>
      <c r="V22" s="9">
        <v>7</v>
      </c>
      <c r="W22" s="9">
        <v>4</v>
      </c>
      <c r="X22" s="9">
        <v>1</v>
      </c>
      <c r="Y22" s="9">
        <v>7</v>
      </c>
      <c r="Z22" s="9">
        <v>2</v>
      </c>
      <c r="AA22" s="238"/>
      <c r="AB22" s="89">
        <f>SUM(B22,H22,N22,U22)</f>
        <v>13</v>
      </c>
      <c r="AC22" s="72">
        <f>SUM(E22,J22,K22,O22,Q22,S22,W22,Y22)</f>
        <v>28</v>
      </c>
      <c r="AD22" s="72">
        <f>SUM(C22,L22,M22,T22,V22,X22,Z22)</f>
        <v>14</v>
      </c>
      <c r="AE22" s="72">
        <f t="shared" si="0"/>
        <v>18</v>
      </c>
      <c r="AF22" s="72">
        <f t="shared" si="1"/>
        <v>8</v>
      </c>
      <c r="AG22" s="72">
        <f t="shared" si="2"/>
        <v>3.24</v>
      </c>
      <c r="AH22" s="72">
        <f t="shared" si="3"/>
        <v>3.25</v>
      </c>
      <c r="AI22" s="72">
        <f t="shared" si="4"/>
        <v>3.5</v>
      </c>
      <c r="AJ22" s="266">
        <f t="shared" si="5"/>
        <v>2</v>
      </c>
      <c r="AK22" s="72">
        <f t="shared" si="6"/>
        <v>4.5</v>
      </c>
      <c r="AL22" s="90">
        <f t="shared" si="7"/>
        <v>4</v>
      </c>
    </row>
    <row r="25" spans="1:38" x14ac:dyDescent="0.3">
      <c r="Y25" s="256" t="s">
        <v>242</v>
      </c>
      <c r="Z25" s="32">
        <f>COUNT(B4:B22)</f>
        <v>17</v>
      </c>
      <c r="AB25" s="249" t="s">
        <v>234</v>
      </c>
      <c r="AC25" s="250"/>
      <c r="AD25" s="250"/>
      <c r="AE25" s="250"/>
      <c r="AF25" s="250"/>
      <c r="AG25" s="257"/>
      <c r="AH25" s="258" t="s">
        <v>236</v>
      </c>
      <c r="AI25" s="258"/>
      <c r="AJ25" s="258"/>
      <c r="AK25" s="258"/>
      <c r="AL25" s="258"/>
    </row>
    <row r="26" spans="1:38" x14ac:dyDescent="0.3">
      <c r="B26" s="32"/>
      <c r="AB26" s="32" t="s">
        <v>228</v>
      </c>
      <c r="AC26" s="32" t="s">
        <v>229</v>
      </c>
      <c r="AD26" s="32" t="s">
        <v>237</v>
      </c>
      <c r="AE26" s="32" t="s">
        <v>231</v>
      </c>
      <c r="AF26" s="32" t="s">
        <v>232</v>
      </c>
      <c r="AG26" s="32" t="s">
        <v>238</v>
      </c>
      <c r="AH26" s="39" t="s">
        <v>228</v>
      </c>
      <c r="AI26" s="39" t="s">
        <v>229</v>
      </c>
      <c r="AJ26" s="39" t="s">
        <v>230</v>
      </c>
      <c r="AK26" s="39" t="s">
        <v>231</v>
      </c>
      <c r="AL26" s="39" t="s">
        <v>232</v>
      </c>
    </row>
    <row r="27" spans="1:38" x14ac:dyDescent="0.3">
      <c r="AA27" s="259" t="s">
        <v>239</v>
      </c>
      <c r="AB27" s="260">
        <f t="shared" ref="AB27:AL27" si="34">AVERAGE(AB4:AB22)</f>
        <v>17.411764705882351</v>
      </c>
      <c r="AC27" s="260">
        <f t="shared" si="34"/>
        <v>37.058823529411768</v>
      </c>
      <c r="AD27" s="260">
        <f t="shared" si="34"/>
        <v>34.352941176470587</v>
      </c>
      <c r="AE27" s="260">
        <f t="shared" si="34"/>
        <v>21.588235294117649</v>
      </c>
      <c r="AF27" s="260">
        <f t="shared" si="34"/>
        <v>11.235294117647058</v>
      </c>
      <c r="AG27" s="260">
        <f t="shared" si="34"/>
        <v>4.8658823529411768</v>
      </c>
      <c r="AH27" s="260">
        <f t="shared" si="34"/>
        <v>4.3529411764705879</v>
      </c>
      <c r="AI27" s="260">
        <f t="shared" si="34"/>
        <v>4.632352941176471</v>
      </c>
      <c r="AJ27" s="260">
        <f t="shared" si="34"/>
        <v>4.9075630252100844</v>
      </c>
      <c r="AK27" s="260">
        <f t="shared" si="34"/>
        <v>5.3970588235294121</v>
      </c>
      <c r="AL27" s="260">
        <f t="shared" si="34"/>
        <v>5.617647058823529</v>
      </c>
    </row>
    <row r="28" spans="1:38" ht="15" thickBot="1" x14ac:dyDescent="0.35">
      <c r="AA28" s="261" t="s">
        <v>240</v>
      </c>
      <c r="AB28" s="262">
        <f>STDEV(AB4:AB22)</f>
        <v>4.2728623826629919</v>
      </c>
      <c r="AC28" s="262">
        <f>STDEV(AC4:AC22)</f>
        <v>8.4147978899918758</v>
      </c>
      <c r="AD28" s="262">
        <f>STDEV(AD4:AD22)</f>
        <v>10.068150130923923</v>
      </c>
      <c r="AE28" s="262">
        <f t="shared" ref="AE28:AL28" si="35">STDEV(AE4:AE22)</f>
        <v>2.7626713415056203</v>
      </c>
      <c r="AF28" s="262">
        <f t="shared" si="35"/>
        <v>2.7506683679768145</v>
      </c>
      <c r="AG28" s="262">
        <f t="shared" si="35"/>
        <v>0.99939393398905407</v>
      </c>
      <c r="AH28" s="262">
        <f t="shared" si="35"/>
        <v>1.068215595665748</v>
      </c>
      <c r="AI28" s="262">
        <f t="shared" si="35"/>
        <v>1.0518497362489845</v>
      </c>
      <c r="AJ28" s="262">
        <f t="shared" si="35"/>
        <v>1.4383071615605587</v>
      </c>
      <c r="AK28" s="262">
        <f t="shared" si="35"/>
        <v>0.69066783537640508</v>
      </c>
      <c r="AL28" s="262">
        <f t="shared" si="35"/>
        <v>1.3753341839884072</v>
      </c>
    </row>
    <row r="29" spans="1:38" ht="15" thickBot="1" x14ac:dyDescent="0.35">
      <c r="A29" s="268" t="s">
        <v>233</v>
      </c>
    </row>
    <row r="30" spans="1:38" x14ac:dyDescent="0.3">
      <c r="B30" s="39" t="s">
        <v>224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239" t="s">
        <v>243</v>
      </c>
      <c r="AC30" s="240"/>
      <c r="AD30" s="240"/>
      <c r="AE30" s="240"/>
      <c r="AF30" s="240"/>
      <c r="AG30" s="241"/>
      <c r="AH30" s="245" t="s">
        <v>227</v>
      </c>
      <c r="AI30" s="246"/>
      <c r="AJ30" s="246"/>
      <c r="AK30" s="246"/>
      <c r="AL30" s="247"/>
    </row>
    <row r="31" spans="1:38" x14ac:dyDescent="0.3">
      <c r="A31" s="231" t="s">
        <v>195</v>
      </c>
      <c r="B31" s="231">
        <v>1</v>
      </c>
      <c r="C31" s="231">
        <v>2</v>
      </c>
      <c r="D31" s="231">
        <v>3</v>
      </c>
      <c r="E31" s="231">
        <v>4</v>
      </c>
      <c r="F31" s="232">
        <v>5</v>
      </c>
      <c r="G31" s="231">
        <v>6</v>
      </c>
      <c r="H31" s="231">
        <v>7</v>
      </c>
      <c r="I31" s="231">
        <v>8</v>
      </c>
      <c r="J31" s="231">
        <v>9</v>
      </c>
      <c r="K31" s="231">
        <v>10</v>
      </c>
      <c r="L31" s="231">
        <v>11</v>
      </c>
      <c r="M31" s="231">
        <v>12</v>
      </c>
      <c r="N31" s="231">
        <v>13</v>
      </c>
      <c r="O31" s="231">
        <v>14</v>
      </c>
      <c r="P31" s="231">
        <v>15</v>
      </c>
      <c r="Q31" s="231">
        <v>16</v>
      </c>
      <c r="R31" s="231">
        <v>17</v>
      </c>
      <c r="S31" s="231">
        <v>18</v>
      </c>
      <c r="T31" s="231">
        <v>19</v>
      </c>
      <c r="U31" s="231">
        <v>20</v>
      </c>
      <c r="V31" s="231">
        <v>21</v>
      </c>
      <c r="W31" s="231">
        <v>22</v>
      </c>
      <c r="X31" s="231">
        <v>23</v>
      </c>
      <c r="Y31" s="231">
        <v>24</v>
      </c>
      <c r="Z31" s="231">
        <v>25</v>
      </c>
      <c r="AA31" s="238"/>
      <c r="AB31" s="82" t="s">
        <v>228</v>
      </c>
      <c r="AC31" s="39" t="s">
        <v>229</v>
      </c>
      <c r="AD31" s="39" t="s">
        <v>230</v>
      </c>
      <c r="AE31" s="39" t="s">
        <v>231</v>
      </c>
      <c r="AF31" s="39" t="s">
        <v>232</v>
      </c>
      <c r="AG31" s="39" t="s">
        <v>226</v>
      </c>
      <c r="AH31" s="39" t="s">
        <v>228</v>
      </c>
      <c r="AI31" s="39" t="s">
        <v>229</v>
      </c>
      <c r="AJ31" s="39" t="s">
        <v>230</v>
      </c>
      <c r="AK31" s="39" t="s">
        <v>231</v>
      </c>
      <c r="AL31" s="39" t="s">
        <v>232</v>
      </c>
    </row>
    <row r="32" spans="1:38" x14ac:dyDescent="0.3">
      <c r="A32" s="233">
        <v>1</v>
      </c>
      <c r="B32" s="4">
        <v>3</v>
      </c>
      <c r="C32" s="6">
        <v>5</v>
      </c>
      <c r="D32" s="6">
        <v>4</v>
      </c>
      <c r="E32" s="6">
        <v>2</v>
      </c>
      <c r="F32" s="4">
        <v>4</v>
      </c>
      <c r="G32" s="4">
        <v>4</v>
      </c>
      <c r="H32" s="4">
        <v>4</v>
      </c>
      <c r="I32" s="4">
        <v>4</v>
      </c>
      <c r="J32" s="4">
        <v>2</v>
      </c>
      <c r="K32" s="4">
        <v>3</v>
      </c>
      <c r="L32" s="4">
        <v>6</v>
      </c>
      <c r="M32" s="4">
        <v>3</v>
      </c>
      <c r="N32" s="4">
        <v>5</v>
      </c>
      <c r="O32" s="4">
        <v>4</v>
      </c>
      <c r="P32" s="4">
        <v>5</v>
      </c>
      <c r="Q32" s="4">
        <v>4</v>
      </c>
      <c r="R32" s="4">
        <v>7</v>
      </c>
      <c r="S32" s="4">
        <v>4</v>
      </c>
      <c r="T32" s="4">
        <v>3</v>
      </c>
      <c r="U32" s="4">
        <v>3</v>
      </c>
      <c r="V32" s="4">
        <v>6</v>
      </c>
      <c r="W32" s="4">
        <v>4</v>
      </c>
      <c r="X32" s="4">
        <v>3</v>
      </c>
      <c r="Y32" s="4">
        <v>6</v>
      </c>
      <c r="Z32" s="4">
        <v>3</v>
      </c>
      <c r="AA32" s="238"/>
      <c r="AB32" s="1">
        <f t="shared" ref="AB32:AB50" si="36">SUM(B32,H32,N32,U32)</f>
        <v>15</v>
      </c>
      <c r="AC32" s="1">
        <f>SUM(E32,J32,K32,O32,Q32,S32,W32,Y32)</f>
        <v>29</v>
      </c>
      <c r="AD32" s="1">
        <f>SUM(C32,L32,M32,T32,V32,X32,Z32)</f>
        <v>29</v>
      </c>
      <c r="AE32" s="1">
        <f>SUM(D32,F32,I32,R32)</f>
        <v>19</v>
      </c>
      <c r="AF32" s="1">
        <f>SUM(G32,P32)</f>
        <v>9</v>
      </c>
      <c r="AG32" s="1">
        <f>SUM(B32:Z32)/25</f>
        <v>4.04</v>
      </c>
      <c r="AH32" s="1">
        <f t="shared" ref="AH32:AH50" si="37">AB32/4</f>
        <v>3.75</v>
      </c>
      <c r="AI32" s="1">
        <f t="shared" ref="AI32:AI50" si="38">AC32/8</f>
        <v>3.625</v>
      </c>
      <c r="AJ32" s="234">
        <f t="shared" ref="AJ32:AJ50" si="39">AD32/7</f>
        <v>4.1428571428571432</v>
      </c>
      <c r="AK32" s="1">
        <f t="shared" ref="AK32:AK50" si="40">AE32/4</f>
        <v>4.75</v>
      </c>
      <c r="AL32" s="1">
        <f t="shared" ref="AL32:AL50" si="41">AF32/2</f>
        <v>4.5</v>
      </c>
    </row>
    <row r="33" spans="1:44" x14ac:dyDescent="0.3">
      <c r="A33" s="230">
        <v>2</v>
      </c>
      <c r="B33" s="6">
        <v>5</v>
      </c>
      <c r="C33" s="6">
        <v>7</v>
      </c>
      <c r="D33" s="6">
        <v>7</v>
      </c>
      <c r="E33" s="6">
        <v>5</v>
      </c>
      <c r="F33" s="6">
        <v>6</v>
      </c>
      <c r="G33" s="6">
        <v>6</v>
      </c>
      <c r="H33" s="6">
        <v>7</v>
      </c>
      <c r="I33" s="6">
        <v>6</v>
      </c>
      <c r="J33" s="6">
        <v>1</v>
      </c>
      <c r="K33" s="6">
        <v>4</v>
      </c>
      <c r="L33" s="6">
        <v>7</v>
      </c>
      <c r="M33" s="6">
        <v>7</v>
      </c>
      <c r="N33" s="6">
        <v>7</v>
      </c>
      <c r="O33" s="6">
        <v>7</v>
      </c>
      <c r="P33" s="6">
        <v>6</v>
      </c>
      <c r="Q33" s="6">
        <v>6</v>
      </c>
      <c r="R33" s="6">
        <v>7</v>
      </c>
      <c r="S33" s="6">
        <v>6</v>
      </c>
      <c r="T33" s="6">
        <v>5</v>
      </c>
      <c r="U33" s="6">
        <v>6</v>
      </c>
      <c r="V33" s="6">
        <v>7</v>
      </c>
      <c r="W33" s="6">
        <v>7</v>
      </c>
      <c r="X33" s="6">
        <v>7</v>
      </c>
      <c r="Y33" s="6">
        <v>7</v>
      </c>
      <c r="Z33" s="6">
        <v>5</v>
      </c>
      <c r="AA33" s="238"/>
      <c r="AB33" s="1">
        <f t="shared" si="36"/>
        <v>25</v>
      </c>
      <c r="AC33" s="1">
        <f t="shared" ref="AC33:AC50" si="42">SUM(E33,J33,K33,O33,Q33,S33,W33,Y33)</f>
        <v>43</v>
      </c>
      <c r="AD33" s="1">
        <f t="shared" ref="AD33:AD50" si="43">SUM(C33,L33,M33,T33,V33,X33,Z33)</f>
        <v>45</v>
      </c>
      <c r="AE33" s="1">
        <f t="shared" ref="AE33:AE50" si="44">SUM(D33,F33,I33,R33)</f>
        <v>26</v>
      </c>
      <c r="AF33" s="1">
        <f t="shared" ref="AF33:AF50" si="45">SUM(G33,P33)</f>
        <v>12</v>
      </c>
      <c r="AG33" s="1">
        <f t="shared" ref="AG33:AG50" si="46">SUM(B33:Z33)/25</f>
        <v>6.04</v>
      </c>
      <c r="AH33" s="1">
        <f t="shared" si="37"/>
        <v>6.25</v>
      </c>
      <c r="AI33" s="1">
        <f t="shared" si="38"/>
        <v>5.375</v>
      </c>
      <c r="AJ33" s="234">
        <f t="shared" si="39"/>
        <v>6.4285714285714288</v>
      </c>
      <c r="AK33" s="1">
        <f t="shared" si="40"/>
        <v>6.5</v>
      </c>
      <c r="AL33" s="1">
        <f t="shared" si="41"/>
        <v>6</v>
      </c>
    </row>
    <row r="34" spans="1:44" x14ac:dyDescent="0.3">
      <c r="A34" s="230">
        <v>3</v>
      </c>
      <c r="B34" s="6">
        <v>5</v>
      </c>
      <c r="C34" s="6">
        <v>7</v>
      </c>
      <c r="D34" s="6">
        <v>4</v>
      </c>
      <c r="E34" s="6">
        <v>4</v>
      </c>
      <c r="F34" s="6">
        <v>5</v>
      </c>
      <c r="G34" s="6">
        <v>6</v>
      </c>
      <c r="H34" s="6">
        <v>7</v>
      </c>
      <c r="I34" s="6">
        <v>5</v>
      </c>
      <c r="J34" s="6">
        <v>6</v>
      </c>
      <c r="K34" s="6">
        <v>5</v>
      </c>
      <c r="L34" s="6">
        <v>6</v>
      </c>
      <c r="M34" s="6">
        <v>6</v>
      </c>
      <c r="N34" s="6">
        <v>7</v>
      </c>
      <c r="O34" s="6">
        <v>6</v>
      </c>
      <c r="P34" s="6">
        <v>6</v>
      </c>
      <c r="Q34" s="6">
        <v>5</v>
      </c>
      <c r="R34" s="6">
        <v>7</v>
      </c>
      <c r="S34" s="6">
        <v>4</v>
      </c>
      <c r="T34" s="6">
        <v>6</v>
      </c>
      <c r="U34" s="6">
        <v>6</v>
      </c>
      <c r="V34" s="6">
        <v>7</v>
      </c>
      <c r="W34" s="6">
        <v>5</v>
      </c>
      <c r="X34" s="6">
        <v>7</v>
      </c>
      <c r="Y34" s="6">
        <v>7</v>
      </c>
      <c r="Z34" s="6">
        <v>7</v>
      </c>
      <c r="AA34" s="238"/>
      <c r="AB34" s="1">
        <f t="shared" si="36"/>
        <v>25</v>
      </c>
      <c r="AC34" s="1">
        <f t="shared" si="42"/>
        <v>42</v>
      </c>
      <c r="AD34" s="1">
        <f t="shared" si="43"/>
        <v>46</v>
      </c>
      <c r="AE34" s="1">
        <f t="shared" si="44"/>
        <v>21</v>
      </c>
      <c r="AF34" s="1">
        <f t="shared" si="45"/>
        <v>12</v>
      </c>
      <c r="AG34" s="1">
        <f t="shared" si="46"/>
        <v>5.84</v>
      </c>
      <c r="AH34" s="1">
        <f t="shared" si="37"/>
        <v>6.25</v>
      </c>
      <c r="AI34" s="1">
        <f t="shared" si="38"/>
        <v>5.25</v>
      </c>
      <c r="AJ34" s="234">
        <f t="shared" si="39"/>
        <v>6.5714285714285712</v>
      </c>
      <c r="AK34" s="1">
        <f t="shared" si="40"/>
        <v>5.25</v>
      </c>
      <c r="AL34" s="1">
        <f t="shared" si="41"/>
        <v>6</v>
      </c>
    </row>
    <row r="35" spans="1:44" x14ac:dyDescent="0.3">
      <c r="A35" s="230">
        <v>4</v>
      </c>
      <c r="B35" s="6">
        <v>1</v>
      </c>
      <c r="C35" s="6">
        <v>7</v>
      </c>
      <c r="D35" s="6">
        <v>6</v>
      </c>
      <c r="E35" s="6">
        <v>1</v>
      </c>
      <c r="F35" s="6">
        <v>2</v>
      </c>
      <c r="G35" s="6">
        <v>7</v>
      </c>
      <c r="H35" s="6">
        <v>6</v>
      </c>
      <c r="I35" s="6">
        <v>5</v>
      </c>
      <c r="J35" s="6">
        <v>1</v>
      </c>
      <c r="K35" s="6">
        <v>4</v>
      </c>
      <c r="L35" s="6">
        <v>7</v>
      </c>
      <c r="M35" s="6">
        <v>2</v>
      </c>
      <c r="N35" s="6">
        <v>6</v>
      </c>
      <c r="O35" s="6">
        <v>6</v>
      </c>
      <c r="P35" s="6">
        <v>5</v>
      </c>
      <c r="Q35" s="6">
        <v>6</v>
      </c>
      <c r="R35" s="6">
        <v>7</v>
      </c>
      <c r="S35" s="6">
        <v>7</v>
      </c>
      <c r="T35" s="6">
        <v>3</v>
      </c>
      <c r="U35" s="6">
        <v>3</v>
      </c>
      <c r="V35" s="6">
        <v>4</v>
      </c>
      <c r="W35" s="6">
        <v>7</v>
      </c>
      <c r="X35" s="6">
        <v>5</v>
      </c>
      <c r="Y35" s="6">
        <v>5</v>
      </c>
      <c r="Z35" s="6">
        <v>5</v>
      </c>
      <c r="AA35" s="238"/>
      <c r="AB35" s="1">
        <f t="shared" si="36"/>
        <v>16</v>
      </c>
      <c r="AC35" s="1">
        <f t="shared" si="42"/>
        <v>37</v>
      </c>
      <c r="AD35" s="1">
        <f t="shared" si="43"/>
        <v>33</v>
      </c>
      <c r="AE35" s="1">
        <f t="shared" si="44"/>
        <v>20</v>
      </c>
      <c r="AF35" s="1">
        <f t="shared" si="45"/>
        <v>12</v>
      </c>
      <c r="AG35" s="1">
        <f t="shared" si="46"/>
        <v>4.72</v>
      </c>
      <c r="AH35" s="1">
        <f t="shared" si="37"/>
        <v>4</v>
      </c>
      <c r="AI35" s="1">
        <f t="shared" si="38"/>
        <v>4.625</v>
      </c>
      <c r="AJ35" s="234">
        <f t="shared" si="39"/>
        <v>4.7142857142857144</v>
      </c>
      <c r="AK35" s="1">
        <f t="shared" si="40"/>
        <v>5</v>
      </c>
      <c r="AL35" s="1">
        <f t="shared" si="41"/>
        <v>6</v>
      </c>
    </row>
    <row r="36" spans="1:44" x14ac:dyDescent="0.3">
      <c r="A36" s="230">
        <v>5</v>
      </c>
      <c r="B36" s="6">
        <v>4</v>
      </c>
      <c r="C36" s="6">
        <v>6</v>
      </c>
      <c r="D36" s="6">
        <v>7</v>
      </c>
      <c r="E36" s="6">
        <v>4</v>
      </c>
      <c r="F36" s="6">
        <v>4</v>
      </c>
      <c r="G36" s="6">
        <v>7</v>
      </c>
      <c r="H36" s="6">
        <v>1</v>
      </c>
      <c r="I36" s="6">
        <v>7</v>
      </c>
      <c r="J36" s="6">
        <v>5</v>
      </c>
      <c r="K36" s="6">
        <v>7</v>
      </c>
      <c r="L36" s="6">
        <v>7</v>
      </c>
      <c r="M36" s="6">
        <v>7</v>
      </c>
      <c r="N36" s="6">
        <v>2</v>
      </c>
      <c r="O36" s="6">
        <v>7</v>
      </c>
      <c r="P36" s="6">
        <v>7</v>
      </c>
      <c r="Q36" s="6">
        <v>7</v>
      </c>
      <c r="R36" s="6">
        <v>7</v>
      </c>
      <c r="S36" s="6">
        <v>7</v>
      </c>
      <c r="T36" s="6">
        <v>7</v>
      </c>
      <c r="U36" s="6">
        <v>6</v>
      </c>
      <c r="V36" s="6">
        <v>7</v>
      </c>
      <c r="W36" s="6">
        <v>7</v>
      </c>
      <c r="X36" s="6">
        <v>7</v>
      </c>
      <c r="Y36" s="6">
        <v>7</v>
      </c>
      <c r="Z36" s="6">
        <v>6</v>
      </c>
      <c r="AA36" s="238"/>
      <c r="AB36" s="1">
        <f t="shared" si="36"/>
        <v>13</v>
      </c>
      <c r="AC36" s="1">
        <f t="shared" si="42"/>
        <v>51</v>
      </c>
      <c r="AD36" s="1">
        <f t="shared" si="43"/>
        <v>47</v>
      </c>
      <c r="AE36" s="1">
        <f t="shared" si="44"/>
        <v>25</v>
      </c>
      <c r="AF36" s="1">
        <f t="shared" si="45"/>
        <v>14</v>
      </c>
      <c r="AG36" s="1">
        <f t="shared" si="46"/>
        <v>6</v>
      </c>
      <c r="AH36" s="1">
        <f t="shared" si="37"/>
        <v>3.25</v>
      </c>
      <c r="AI36" s="1">
        <f t="shared" si="38"/>
        <v>6.375</v>
      </c>
      <c r="AJ36" s="234">
        <f t="shared" si="39"/>
        <v>6.7142857142857144</v>
      </c>
      <c r="AK36" s="1">
        <f t="shared" si="40"/>
        <v>6.25</v>
      </c>
      <c r="AL36" s="1">
        <f t="shared" si="41"/>
        <v>7</v>
      </c>
    </row>
    <row r="37" spans="1:44" x14ac:dyDescent="0.3">
      <c r="A37" s="230">
        <v>6</v>
      </c>
      <c r="B37" s="6">
        <v>5</v>
      </c>
      <c r="C37" s="6">
        <v>6</v>
      </c>
      <c r="D37" s="6">
        <v>7</v>
      </c>
      <c r="E37" s="6">
        <v>5</v>
      </c>
      <c r="F37" s="6">
        <v>6</v>
      </c>
      <c r="G37" s="6">
        <v>7</v>
      </c>
      <c r="H37" s="6">
        <v>7</v>
      </c>
      <c r="I37" s="6">
        <v>7</v>
      </c>
      <c r="J37" s="6">
        <v>6</v>
      </c>
      <c r="K37" s="6">
        <v>6</v>
      </c>
      <c r="L37" s="6">
        <v>7</v>
      </c>
      <c r="M37" s="6">
        <v>5</v>
      </c>
      <c r="N37" s="6">
        <v>7</v>
      </c>
      <c r="O37" s="6">
        <v>7</v>
      </c>
      <c r="P37" s="6">
        <v>7</v>
      </c>
      <c r="Q37" s="6">
        <v>7</v>
      </c>
      <c r="R37" s="6">
        <v>7</v>
      </c>
      <c r="S37" s="6">
        <v>7</v>
      </c>
      <c r="T37" s="6">
        <v>6</v>
      </c>
      <c r="U37" s="6">
        <v>5</v>
      </c>
      <c r="V37" s="6">
        <v>7</v>
      </c>
      <c r="W37" s="6">
        <v>7</v>
      </c>
      <c r="X37" s="6">
        <v>7</v>
      </c>
      <c r="Y37" s="6">
        <v>7</v>
      </c>
      <c r="Z37" s="6">
        <v>7</v>
      </c>
      <c r="AA37" s="238"/>
      <c r="AB37" s="1">
        <f t="shared" si="36"/>
        <v>24</v>
      </c>
      <c r="AC37" s="1">
        <f t="shared" si="42"/>
        <v>52</v>
      </c>
      <c r="AD37" s="1">
        <f t="shared" si="43"/>
        <v>45</v>
      </c>
      <c r="AE37" s="1">
        <f t="shared" si="44"/>
        <v>27</v>
      </c>
      <c r="AF37" s="1">
        <f t="shared" si="45"/>
        <v>14</v>
      </c>
      <c r="AG37" s="1">
        <f t="shared" si="46"/>
        <v>6.48</v>
      </c>
      <c r="AH37" s="1">
        <f t="shared" si="37"/>
        <v>6</v>
      </c>
      <c r="AI37" s="1">
        <f t="shared" si="38"/>
        <v>6.5</v>
      </c>
      <c r="AJ37" s="234">
        <f t="shared" si="39"/>
        <v>6.4285714285714288</v>
      </c>
      <c r="AK37" s="1">
        <f t="shared" si="40"/>
        <v>6.75</v>
      </c>
      <c r="AL37" s="1">
        <f t="shared" si="41"/>
        <v>7</v>
      </c>
    </row>
    <row r="38" spans="1:44" x14ac:dyDescent="0.3">
      <c r="A38" s="230">
        <v>7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238"/>
      <c r="AB38" s="29"/>
      <c r="AC38" s="29"/>
      <c r="AD38" s="29"/>
      <c r="AE38" s="29"/>
      <c r="AF38" s="29"/>
      <c r="AG38" s="29"/>
      <c r="AH38" s="29"/>
      <c r="AI38" s="29"/>
      <c r="AJ38" s="235"/>
      <c r="AK38" s="29"/>
      <c r="AL38" s="29"/>
    </row>
    <row r="39" spans="1:44" x14ac:dyDescent="0.3">
      <c r="A39" s="230">
        <v>8</v>
      </c>
      <c r="B39" s="6">
        <v>5</v>
      </c>
      <c r="C39" s="6">
        <v>6</v>
      </c>
      <c r="D39" s="6">
        <v>6</v>
      </c>
      <c r="E39" s="6">
        <v>5</v>
      </c>
      <c r="F39" s="6">
        <v>4</v>
      </c>
      <c r="G39" s="6">
        <v>6</v>
      </c>
      <c r="H39" s="6">
        <v>7</v>
      </c>
      <c r="I39" s="6">
        <v>7</v>
      </c>
      <c r="J39" s="6">
        <v>3</v>
      </c>
      <c r="K39" s="6">
        <v>5</v>
      </c>
      <c r="L39" s="6">
        <v>6</v>
      </c>
      <c r="M39" s="6">
        <v>4</v>
      </c>
      <c r="N39" s="6">
        <v>6</v>
      </c>
      <c r="O39" s="6">
        <v>7</v>
      </c>
      <c r="P39" s="6">
        <v>7</v>
      </c>
      <c r="Q39" s="6">
        <v>7</v>
      </c>
      <c r="R39" s="6">
        <v>7</v>
      </c>
      <c r="S39" s="6">
        <v>5</v>
      </c>
      <c r="T39" s="6">
        <v>6</v>
      </c>
      <c r="U39" s="6">
        <v>6</v>
      </c>
      <c r="V39" s="6">
        <v>7</v>
      </c>
      <c r="W39" s="6">
        <v>7</v>
      </c>
      <c r="X39" s="6">
        <v>5</v>
      </c>
      <c r="Y39" s="6">
        <v>6</v>
      </c>
      <c r="Z39" s="6">
        <v>6</v>
      </c>
      <c r="AA39" s="238"/>
      <c r="AB39" s="1">
        <f t="shared" si="36"/>
        <v>24</v>
      </c>
      <c r="AC39" s="1">
        <f t="shared" si="42"/>
        <v>45</v>
      </c>
      <c r="AD39" s="1">
        <f t="shared" si="43"/>
        <v>40</v>
      </c>
      <c r="AE39" s="1">
        <f t="shared" si="44"/>
        <v>24</v>
      </c>
      <c r="AF39" s="1">
        <f t="shared" si="45"/>
        <v>13</v>
      </c>
      <c r="AG39" s="1">
        <f t="shared" si="46"/>
        <v>5.84</v>
      </c>
      <c r="AH39" s="1">
        <f t="shared" si="37"/>
        <v>6</v>
      </c>
      <c r="AI39" s="1">
        <f t="shared" si="38"/>
        <v>5.625</v>
      </c>
      <c r="AJ39" s="234">
        <f t="shared" si="39"/>
        <v>5.7142857142857144</v>
      </c>
      <c r="AK39" s="1">
        <f t="shared" si="40"/>
        <v>6</v>
      </c>
      <c r="AL39" s="1">
        <f t="shared" si="41"/>
        <v>6.5</v>
      </c>
    </row>
    <row r="40" spans="1:44" x14ac:dyDescent="0.3">
      <c r="A40" s="230">
        <v>9</v>
      </c>
      <c r="B40" s="6">
        <v>2</v>
      </c>
      <c r="C40" s="6">
        <v>4</v>
      </c>
      <c r="D40" s="6">
        <v>7</v>
      </c>
      <c r="E40" s="6">
        <v>4</v>
      </c>
      <c r="F40" s="6">
        <v>7</v>
      </c>
      <c r="G40" s="6">
        <v>4</v>
      </c>
      <c r="H40" s="6">
        <v>7</v>
      </c>
      <c r="I40" s="6">
        <v>7</v>
      </c>
      <c r="J40" s="6">
        <v>6</v>
      </c>
      <c r="K40" s="6">
        <v>4</v>
      </c>
      <c r="L40" s="6">
        <v>7</v>
      </c>
      <c r="M40" s="6">
        <v>7</v>
      </c>
      <c r="N40" s="6">
        <v>7</v>
      </c>
      <c r="O40" s="6">
        <v>4</v>
      </c>
      <c r="P40" s="6">
        <v>4</v>
      </c>
      <c r="Q40" s="6">
        <v>5</v>
      </c>
      <c r="R40" s="6">
        <v>7</v>
      </c>
      <c r="S40" s="6">
        <v>7</v>
      </c>
      <c r="T40" s="6">
        <v>4</v>
      </c>
      <c r="U40" s="6">
        <v>3</v>
      </c>
      <c r="V40" s="6">
        <v>6</v>
      </c>
      <c r="W40" s="6">
        <v>7</v>
      </c>
      <c r="X40" s="6">
        <v>7</v>
      </c>
      <c r="Y40" s="6">
        <v>7</v>
      </c>
      <c r="Z40" s="6">
        <v>7</v>
      </c>
      <c r="AA40" s="238"/>
      <c r="AB40" s="1">
        <f t="shared" si="36"/>
        <v>19</v>
      </c>
      <c r="AC40" s="1">
        <f t="shared" si="42"/>
        <v>44</v>
      </c>
      <c r="AD40" s="1">
        <f t="shared" si="43"/>
        <v>42</v>
      </c>
      <c r="AE40" s="1">
        <f t="shared" si="44"/>
        <v>28</v>
      </c>
      <c r="AF40" s="1">
        <f t="shared" si="45"/>
        <v>8</v>
      </c>
      <c r="AG40" s="1">
        <f t="shared" si="46"/>
        <v>5.64</v>
      </c>
      <c r="AH40" s="1">
        <f t="shared" si="37"/>
        <v>4.75</v>
      </c>
      <c r="AI40" s="1">
        <f t="shared" si="38"/>
        <v>5.5</v>
      </c>
      <c r="AJ40" s="234">
        <f t="shared" si="39"/>
        <v>6</v>
      </c>
      <c r="AK40" s="1">
        <f t="shared" si="40"/>
        <v>7</v>
      </c>
      <c r="AL40" s="1">
        <f t="shared" si="41"/>
        <v>4</v>
      </c>
    </row>
    <row r="41" spans="1:44" x14ac:dyDescent="0.3">
      <c r="A41" s="230">
        <v>10</v>
      </c>
      <c r="B41" s="6">
        <v>6</v>
      </c>
      <c r="C41" s="6">
        <v>7</v>
      </c>
      <c r="D41" s="6">
        <v>6</v>
      </c>
      <c r="E41" s="6">
        <v>6</v>
      </c>
      <c r="F41" s="6">
        <v>6</v>
      </c>
      <c r="G41" s="6">
        <v>7</v>
      </c>
      <c r="H41" s="6">
        <v>6</v>
      </c>
      <c r="I41" s="6">
        <v>5</v>
      </c>
      <c r="J41" s="6">
        <v>6</v>
      </c>
      <c r="K41" s="6">
        <v>6</v>
      </c>
      <c r="L41" s="6">
        <v>7</v>
      </c>
      <c r="M41" s="6">
        <v>7</v>
      </c>
      <c r="N41" s="6">
        <v>7</v>
      </c>
      <c r="O41" s="6">
        <v>6</v>
      </c>
      <c r="P41" s="6">
        <v>7</v>
      </c>
      <c r="Q41" s="6">
        <v>7</v>
      </c>
      <c r="R41" s="6">
        <v>7</v>
      </c>
      <c r="S41" s="6">
        <v>7</v>
      </c>
      <c r="T41" s="6">
        <v>6</v>
      </c>
      <c r="U41" s="6">
        <v>6</v>
      </c>
      <c r="V41" s="6">
        <v>7</v>
      </c>
      <c r="W41" s="6">
        <v>6</v>
      </c>
      <c r="X41" s="6">
        <v>7</v>
      </c>
      <c r="Y41" s="6">
        <v>7</v>
      </c>
      <c r="Z41" s="6">
        <v>7</v>
      </c>
      <c r="AA41" s="238"/>
      <c r="AB41" s="1">
        <f t="shared" si="36"/>
        <v>25</v>
      </c>
      <c r="AC41" s="1">
        <f t="shared" si="42"/>
        <v>51</v>
      </c>
      <c r="AD41" s="1">
        <f t="shared" si="43"/>
        <v>48</v>
      </c>
      <c r="AE41" s="1">
        <f t="shared" si="44"/>
        <v>24</v>
      </c>
      <c r="AF41" s="1">
        <f t="shared" si="45"/>
        <v>14</v>
      </c>
      <c r="AG41" s="1">
        <f t="shared" si="46"/>
        <v>6.48</v>
      </c>
      <c r="AH41" s="1">
        <f t="shared" si="37"/>
        <v>6.25</v>
      </c>
      <c r="AI41" s="1">
        <f t="shared" si="38"/>
        <v>6.375</v>
      </c>
      <c r="AJ41" s="234">
        <f t="shared" si="39"/>
        <v>6.8571428571428568</v>
      </c>
      <c r="AK41" s="1">
        <f t="shared" si="40"/>
        <v>6</v>
      </c>
      <c r="AL41" s="1">
        <f t="shared" si="41"/>
        <v>7</v>
      </c>
    </row>
    <row r="42" spans="1:44" x14ac:dyDescent="0.3">
      <c r="A42" s="230">
        <v>11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238"/>
      <c r="AB42" s="29"/>
      <c r="AC42" s="29"/>
      <c r="AD42" s="29"/>
      <c r="AE42" s="29"/>
      <c r="AF42" s="29"/>
      <c r="AG42" s="29"/>
      <c r="AH42" s="29"/>
      <c r="AI42" s="29"/>
      <c r="AJ42" s="235"/>
      <c r="AK42" s="29"/>
      <c r="AL42" s="29"/>
    </row>
    <row r="43" spans="1:44" x14ac:dyDescent="0.3">
      <c r="A43" s="230">
        <v>12</v>
      </c>
      <c r="B43" s="6">
        <v>5</v>
      </c>
      <c r="C43" s="6">
        <v>7</v>
      </c>
      <c r="D43" s="6">
        <v>7</v>
      </c>
      <c r="E43" s="6">
        <v>6</v>
      </c>
      <c r="F43" s="6">
        <v>6</v>
      </c>
      <c r="G43" s="6">
        <v>7</v>
      </c>
      <c r="H43" s="6">
        <v>7</v>
      </c>
      <c r="I43" s="6">
        <v>6</v>
      </c>
      <c r="J43" s="6">
        <v>5</v>
      </c>
      <c r="K43" s="6">
        <v>7</v>
      </c>
      <c r="L43" s="6">
        <v>7</v>
      </c>
      <c r="M43" s="6">
        <v>5</v>
      </c>
      <c r="N43" s="6">
        <v>7</v>
      </c>
      <c r="O43" s="6">
        <v>7</v>
      </c>
      <c r="P43" s="6">
        <v>7</v>
      </c>
      <c r="Q43" s="6">
        <v>7</v>
      </c>
      <c r="R43" s="6">
        <v>7</v>
      </c>
      <c r="S43" s="6">
        <v>6</v>
      </c>
      <c r="T43" s="6">
        <v>5</v>
      </c>
      <c r="U43" s="6">
        <v>6</v>
      </c>
      <c r="V43" s="6">
        <v>7</v>
      </c>
      <c r="W43" s="6">
        <v>7</v>
      </c>
      <c r="X43" s="6">
        <v>7</v>
      </c>
      <c r="Y43" s="6">
        <v>7</v>
      </c>
      <c r="Z43" s="6">
        <v>7</v>
      </c>
      <c r="AA43" s="238"/>
      <c r="AB43" s="1">
        <f t="shared" si="36"/>
        <v>25</v>
      </c>
      <c r="AC43" s="1">
        <f t="shared" si="42"/>
        <v>52</v>
      </c>
      <c r="AD43" s="1">
        <f t="shared" si="43"/>
        <v>45</v>
      </c>
      <c r="AE43" s="1">
        <f t="shared" si="44"/>
        <v>26</v>
      </c>
      <c r="AF43" s="1">
        <f t="shared" si="45"/>
        <v>14</v>
      </c>
      <c r="AG43" s="1">
        <f t="shared" si="46"/>
        <v>6.48</v>
      </c>
      <c r="AH43" s="1">
        <f t="shared" si="37"/>
        <v>6.25</v>
      </c>
      <c r="AI43" s="1">
        <f t="shared" si="38"/>
        <v>6.5</v>
      </c>
      <c r="AJ43" s="234">
        <f t="shared" si="39"/>
        <v>6.4285714285714288</v>
      </c>
      <c r="AK43" s="1">
        <f t="shared" si="40"/>
        <v>6.5</v>
      </c>
      <c r="AL43" s="1">
        <f t="shared" si="41"/>
        <v>7</v>
      </c>
      <c r="AQ43" s="264"/>
      <c r="AR43" s="264"/>
    </row>
    <row r="44" spans="1:44" x14ac:dyDescent="0.3">
      <c r="A44" s="230">
        <v>13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238"/>
      <c r="AB44" s="29"/>
      <c r="AC44" s="29"/>
      <c r="AD44" s="29"/>
      <c r="AE44" s="29"/>
      <c r="AF44" s="29"/>
      <c r="AG44" s="29"/>
      <c r="AH44" s="29"/>
      <c r="AI44" s="29"/>
      <c r="AJ44" s="235"/>
      <c r="AK44" s="29"/>
      <c r="AL44" s="29"/>
      <c r="AQ44" s="264"/>
      <c r="AR44" s="264"/>
    </row>
    <row r="45" spans="1:44" x14ac:dyDescent="0.3">
      <c r="A45" s="230">
        <v>14</v>
      </c>
      <c r="B45" s="6">
        <v>2</v>
      </c>
      <c r="C45" s="6">
        <v>5</v>
      </c>
      <c r="D45" s="6">
        <v>5</v>
      </c>
      <c r="E45" s="6">
        <v>3</v>
      </c>
      <c r="F45" s="6">
        <v>3</v>
      </c>
      <c r="G45" s="6">
        <v>4</v>
      </c>
      <c r="H45" s="6">
        <v>4</v>
      </c>
      <c r="I45" s="6">
        <v>5</v>
      </c>
      <c r="J45" s="6">
        <v>2</v>
      </c>
      <c r="K45" s="6">
        <v>3</v>
      </c>
      <c r="L45" s="6">
        <v>6</v>
      </c>
      <c r="M45" s="6">
        <v>4</v>
      </c>
      <c r="N45" s="6">
        <v>3</v>
      </c>
      <c r="O45" s="6">
        <v>4</v>
      </c>
      <c r="P45" s="6">
        <v>2</v>
      </c>
      <c r="Q45" s="6">
        <v>4</v>
      </c>
      <c r="R45" s="6">
        <v>7</v>
      </c>
      <c r="S45" s="6">
        <v>2</v>
      </c>
      <c r="T45" s="6">
        <v>4</v>
      </c>
      <c r="U45" s="6">
        <v>3</v>
      </c>
      <c r="V45" s="6">
        <v>3</v>
      </c>
      <c r="W45" s="6">
        <v>3</v>
      </c>
      <c r="X45" s="6">
        <v>6</v>
      </c>
      <c r="Y45" s="6">
        <v>4</v>
      </c>
      <c r="Z45" s="6">
        <v>3</v>
      </c>
      <c r="AA45" s="238"/>
      <c r="AB45" s="1">
        <f t="shared" si="36"/>
        <v>12</v>
      </c>
      <c r="AC45" s="1">
        <f t="shared" si="42"/>
        <v>25</v>
      </c>
      <c r="AD45" s="1">
        <f t="shared" si="43"/>
        <v>31</v>
      </c>
      <c r="AE45" s="1">
        <f t="shared" si="44"/>
        <v>20</v>
      </c>
      <c r="AF45" s="1">
        <f t="shared" si="45"/>
        <v>6</v>
      </c>
      <c r="AG45" s="1">
        <f t="shared" si="46"/>
        <v>3.76</v>
      </c>
      <c r="AH45" s="1">
        <f t="shared" si="37"/>
        <v>3</v>
      </c>
      <c r="AI45" s="1">
        <f t="shared" si="38"/>
        <v>3.125</v>
      </c>
      <c r="AJ45" s="234">
        <f t="shared" si="39"/>
        <v>4.4285714285714288</v>
      </c>
      <c r="AK45" s="1">
        <f t="shared" si="40"/>
        <v>5</v>
      </c>
      <c r="AL45" s="1">
        <f t="shared" si="41"/>
        <v>3</v>
      </c>
      <c r="AQ45" s="264"/>
      <c r="AR45" s="264"/>
    </row>
    <row r="46" spans="1:44" x14ac:dyDescent="0.3">
      <c r="A46" s="230">
        <v>15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238"/>
      <c r="AB46" s="29"/>
      <c r="AC46" s="29"/>
      <c r="AD46" s="29"/>
      <c r="AE46" s="29"/>
      <c r="AF46" s="29"/>
      <c r="AG46" s="29"/>
      <c r="AH46" s="29"/>
      <c r="AI46" s="29"/>
      <c r="AJ46" s="235"/>
      <c r="AK46" s="29"/>
      <c r="AL46" s="29"/>
      <c r="AQ46" s="264"/>
      <c r="AR46" s="264"/>
    </row>
    <row r="47" spans="1:44" x14ac:dyDescent="0.3">
      <c r="A47" s="230">
        <v>16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238"/>
      <c r="AB47" s="29"/>
      <c r="AC47" s="29"/>
      <c r="AD47" s="29"/>
      <c r="AE47" s="29"/>
      <c r="AF47" s="29"/>
      <c r="AG47" s="29"/>
      <c r="AH47" s="29"/>
      <c r="AI47" s="29"/>
      <c r="AJ47" s="235"/>
      <c r="AK47" s="29"/>
      <c r="AL47" s="29"/>
      <c r="AQ47" s="264"/>
      <c r="AR47" s="264"/>
    </row>
    <row r="48" spans="1:44" x14ac:dyDescent="0.3">
      <c r="A48" s="230">
        <v>17</v>
      </c>
      <c r="B48" s="6">
        <v>4</v>
      </c>
      <c r="C48" s="6">
        <v>7</v>
      </c>
      <c r="D48" s="6">
        <v>7</v>
      </c>
      <c r="E48" s="6">
        <v>6</v>
      </c>
      <c r="F48" s="6">
        <v>4</v>
      </c>
      <c r="G48" s="6">
        <v>6</v>
      </c>
      <c r="H48" s="6">
        <v>7</v>
      </c>
      <c r="I48" s="6">
        <v>7</v>
      </c>
      <c r="J48" s="6">
        <v>6</v>
      </c>
      <c r="K48" s="6">
        <v>6</v>
      </c>
      <c r="L48" s="6">
        <v>7</v>
      </c>
      <c r="M48" s="6">
        <v>4</v>
      </c>
      <c r="N48" s="6">
        <v>4</v>
      </c>
      <c r="O48" s="6">
        <v>6</v>
      </c>
      <c r="P48" s="6">
        <v>6</v>
      </c>
      <c r="Q48" s="6">
        <v>7</v>
      </c>
      <c r="R48" s="6">
        <v>5</v>
      </c>
      <c r="S48" s="6">
        <v>7</v>
      </c>
      <c r="T48" s="6">
        <v>6</v>
      </c>
      <c r="U48" s="6">
        <v>6</v>
      </c>
      <c r="V48" s="6">
        <v>7</v>
      </c>
      <c r="W48" s="6">
        <v>7</v>
      </c>
      <c r="X48" s="6">
        <v>7</v>
      </c>
      <c r="Y48" s="6">
        <v>6</v>
      </c>
      <c r="Z48" s="6">
        <v>7</v>
      </c>
      <c r="AA48" s="238"/>
      <c r="AB48" s="1">
        <f t="shared" si="36"/>
        <v>21</v>
      </c>
      <c r="AC48" s="1">
        <f t="shared" si="42"/>
        <v>51</v>
      </c>
      <c r="AD48" s="1">
        <f t="shared" si="43"/>
        <v>45</v>
      </c>
      <c r="AE48" s="1">
        <f t="shared" si="44"/>
        <v>23</v>
      </c>
      <c r="AF48" s="1">
        <f t="shared" si="45"/>
        <v>12</v>
      </c>
      <c r="AG48" s="1">
        <f t="shared" si="46"/>
        <v>6.08</v>
      </c>
      <c r="AH48" s="1">
        <f t="shared" si="37"/>
        <v>5.25</v>
      </c>
      <c r="AI48" s="1">
        <f t="shared" si="38"/>
        <v>6.375</v>
      </c>
      <c r="AJ48" s="234">
        <f t="shared" si="39"/>
        <v>6.4285714285714288</v>
      </c>
      <c r="AK48" s="1">
        <f t="shared" si="40"/>
        <v>5.75</v>
      </c>
      <c r="AL48" s="1">
        <f t="shared" si="41"/>
        <v>6</v>
      </c>
    </row>
    <row r="49" spans="1:38" x14ac:dyDescent="0.3">
      <c r="A49" s="230">
        <v>18</v>
      </c>
      <c r="B49" s="6">
        <v>6</v>
      </c>
      <c r="C49" s="6">
        <v>7</v>
      </c>
      <c r="D49" s="6">
        <v>6</v>
      </c>
      <c r="E49" s="6">
        <v>6</v>
      </c>
      <c r="F49" s="6">
        <v>6</v>
      </c>
      <c r="G49" s="6">
        <v>7</v>
      </c>
      <c r="H49" s="6">
        <v>4</v>
      </c>
      <c r="I49" s="6">
        <v>7</v>
      </c>
      <c r="J49" s="6">
        <v>7</v>
      </c>
      <c r="K49" s="6">
        <v>5</v>
      </c>
      <c r="L49" s="6">
        <v>7</v>
      </c>
      <c r="M49" s="6">
        <v>6</v>
      </c>
      <c r="N49" s="6">
        <v>6</v>
      </c>
      <c r="O49" s="6">
        <v>7</v>
      </c>
      <c r="P49" s="6">
        <v>7</v>
      </c>
      <c r="Q49" s="6">
        <v>7</v>
      </c>
      <c r="R49" s="6">
        <v>7</v>
      </c>
      <c r="S49" s="6">
        <v>7</v>
      </c>
      <c r="T49" s="6">
        <v>7</v>
      </c>
      <c r="U49" s="6">
        <v>4</v>
      </c>
      <c r="V49" s="6">
        <v>7</v>
      </c>
      <c r="W49" s="6">
        <v>6</v>
      </c>
      <c r="X49" s="6">
        <v>7</v>
      </c>
      <c r="Y49" s="6">
        <v>7</v>
      </c>
      <c r="Z49" s="6">
        <v>7</v>
      </c>
      <c r="AA49" s="238"/>
      <c r="AB49" s="1">
        <f t="shared" si="36"/>
        <v>20</v>
      </c>
      <c r="AC49" s="1">
        <f t="shared" si="42"/>
        <v>52</v>
      </c>
      <c r="AD49" s="1">
        <f t="shared" si="43"/>
        <v>48</v>
      </c>
      <c r="AE49" s="1">
        <f t="shared" si="44"/>
        <v>26</v>
      </c>
      <c r="AF49" s="1">
        <f t="shared" si="45"/>
        <v>14</v>
      </c>
      <c r="AG49" s="1">
        <f t="shared" si="46"/>
        <v>6.4</v>
      </c>
      <c r="AH49" s="1">
        <f t="shared" si="37"/>
        <v>5</v>
      </c>
      <c r="AI49" s="1">
        <f t="shared" si="38"/>
        <v>6.5</v>
      </c>
      <c r="AJ49" s="234">
        <f t="shared" si="39"/>
        <v>6.8571428571428568</v>
      </c>
      <c r="AK49" s="1">
        <f t="shared" si="40"/>
        <v>6.5</v>
      </c>
      <c r="AL49" s="1">
        <f t="shared" si="41"/>
        <v>7</v>
      </c>
    </row>
    <row r="50" spans="1:38" x14ac:dyDescent="0.3">
      <c r="A50" s="237">
        <v>19</v>
      </c>
      <c r="B50" s="9">
        <v>2</v>
      </c>
      <c r="C50" s="9">
        <v>1</v>
      </c>
      <c r="D50" s="9">
        <v>4</v>
      </c>
      <c r="E50" s="9">
        <v>3</v>
      </c>
      <c r="F50" s="9">
        <v>3</v>
      </c>
      <c r="G50" s="9">
        <v>7</v>
      </c>
      <c r="H50" s="9">
        <v>5</v>
      </c>
      <c r="I50" s="9">
        <v>4</v>
      </c>
      <c r="J50" s="9">
        <v>4</v>
      </c>
      <c r="K50" s="9">
        <v>4</v>
      </c>
      <c r="L50" s="9">
        <v>2</v>
      </c>
      <c r="M50" s="9">
        <v>3</v>
      </c>
      <c r="N50" s="9">
        <v>5</v>
      </c>
      <c r="O50" s="9">
        <v>6</v>
      </c>
      <c r="P50" s="9">
        <v>3</v>
      </c>
      <c r="Q50" s="9">
        <v>4</v>
      </c>
      <c r="R50" s="9">
        <v>7</v>
      </c>
      <c r="S50" s="9">
        <v>5</v>
      </c>
      <c r="T50" s="9">
        <v>3</v>
      </c>
      <c r="U50" s="9">
        <v>5</v>
      </c>
      <c r="V50" s="9">
        <v>7</v>
      </c>
      <c r="W50" s="9">
        <v>5</v>
      </c>
      <c r="X50" s="9">
        <v>1</v>
      </c>
      <c r="Y50" s="9">
        <v>7</v>
      </c>
      <c r="Z50" s="9">
        <v>5</v>
      </c>
      <c r="AA50" s="238"/>
      <c r="AB50" s="1">
        <f t="shared" si="36"/>
        <v>17</v>
      </c>
      <c r="AC50" s="1">
        <f t="shared" si="42"/>
        <v>38</v>
      </c>
      <c r="AD50" s="1">
        <f t="shared" si="43"/>
        <v>22</v>
      </c>
      <c r="AE50" s="1">
        <f t="shared" si="44"/>
        <v>18</v>
      </c>
      <c r="AF50" s="1">
        <f t="shared" si="45"/>
        <v>10</v>
      </c>
      <c r="AG50" s="1">
        <f t="shared" si="46"/>
        <v>4.2</v>
      </c>
      <c r="AH50" s="1">
        <f t="shared" si="37"/>
        <v>4.25</v>
      </c>
      <c r="AI50" s="1">
        <f t="shared" si="38"/>
        <v>4.75</v>
      </c>
      <c r="AJ50" s="234">
        <f t="shared" si="39"/>
        <v>3.1428571428571428</v>
      </c>
      <c r="AK50" s="1">
        <f t="shared" si="40"/>
        <v>4.5</v>
      </c>
      <c r="AL50" s="1">
        <f t="shared" si="41"/>
        <v>5</v>
      </c>
    </row>
    <row r="53" spans="1:38" x14ac:dyDescent="0.3">
      <c r="B53" s="47"/>
      <c r="C53" t="s">
        <v>146</v>
      </c>
      <c r="Y53" s="256" t="s">
        <v>242</v>
      </c>
      <c r="Z53" s="32">
        <f>COUNT(B32:B50)</f>
        <v>14</v>
      </c>
      <c r="AB53" s="249" t="s">
        <v>234</v>
      </c>
      <c r="AC53" s="250"/>
      <c r="AD53" s="250"/>
      <c r="AE53" s="250"/>
      <c r="AF53" s="250"/>
      <c r="AG53" s="257"/>
      <c r="AH53" s="258" t="s">
        <v>236</v>
      </c>
      <c r="AI53" s="258"/>
      <c r="AJ53" s="258"/>
      <c r="AK53" s="258"/>
      <c r="AL53" s="258"/>
    </row>
    <row r="54" spans="1:38" x14ac:dyDescent="0.3">
      <c r="B54" s="30"/>
      <c r="C54" t="s">
        <v>142</v>
      </c>
      <c r="AB54" s="32" t="s">
        <v>228</v>
      </c>
      <c r="AC54" s="32" t="s">
        <v>229</v>
      </c>
      <c r="AD54" s="32" t="s">
        <v>237</v>
      </c>
      <c r="AE54" s="32" t="s">
        <v>231</v>
      </c>
      <c r="AF54" s="32" t="s">
        <v>232</v>
      </c>
      <c r="AG54" s="32" t="s">
        <v>238</v>
      </c>
      <c r="AH54" s="39" t="s">
        <v>228</v>
      </c>
      <c r="AI54" s="39" t="s">
        <v>229</v>
      </c>
      <c r="AJ54" s="39" t="s">
        <v>230</v>
      </c>
      <c r="AK54" s="39" t="s">
        <v>231</v>
      </c>
      <c r="AL54" s="39" t="s">
        <v>232</v>
      </c>
    </row>
    <row r="55" spans="1:38" x14ac:dyDescent="0.3">
      <c r="AA55" s="259" t="s">
        <v>239</v>
      </c>
      <c r="AB55" s="260">
        <f>AVERAGE(AB32:AB50)</f>
        <v>20.071428571428573</v>
      </c>
      <c r="AC55" s="260">
        <f>AVERAGE(AC32:AC50)</f>
        <v>43.714285714285715</v>
      </c>
      <c r="AD55" s="260">
        <f>AVERAGE(AD32:AD50)</f>
        <v>40.428571428571431</v>
      </c>
      <c r="AE55" s="260">
        <f>AVERAGE(AE32:AE50)</f>
        <v>23.357142857142858</v>
      </c>
      <c r="AF55" s="260">
        <f>AVERAGE(AF32:AF50)</f>
        <v>11.714285714285714</v>
      </c>
      <c r="AG55" s="260">
        <f>AVERAGE(AG32:AG50)</f>
        <v>5.5714285714285738</v>
      </c>
      <c r="AH55" s="260">
        <f>AVERAGE(AH32:AH50)</f>
        <v>5.0178571428571432</v>
      </c>
      <c r="AI55" s="260">
        <f>AVERAGE(AI32:AI50)</f>
        <v>5.4642857142857144</v>
      </c>
      <c r="AJ55" s="260">
        <f>AVERAGE(AJ32:AJ50)</f>
        <v>5.7755102040816331</v>
      </c>
      <c r="AK55" s="260">
        <f>AVERAGE(AK32:AK50)</f>
        <v>5.8392857142857144</v>
      </c>
      <c r="AL55" s="260">
        <f>AVERAGE(AL32:AL50)</f>
        <v>5.8571428571428568</v>
      </c>
    </row>
    <row r="56" spans="1:38" x14ac:dyDescent="0.3">
      <c r="AA56" s="261" t="s">
        <v>240</v>
      </c>
      <c r="AB56" s="262">
        <f>STDEV(AB32:AB50)</f>
        <v>4.7791902390111396</v>
      </c>
      <c r="AC56" s="262">
        <f>STDEV(AC32:AC50)</f>
        <v>8.8354928592543125</v>
      </c>
      <c r="AD56" s="262">
        <f>STDEV(AD32:AD50)</f>
        <v>8.2714921518177409</v>
      </c>
      <c r="AE56" s="262">
        <f>STDEV(AE32:AE50)</f>
        <v>3.2250734722016601</v>
      </c>
      <c r="AF56" s="262">
        <f>STDEV(AF32:AF50)</f>
        <v>2.5548918817579209</v>
      </c>
      <c r="AG56" s="262">
        <f>STDEV(AG32:AG50)</f>
        <v>0.9689872361059455</v>
      </c>
      <c r="AH56" s="262">
        <f>STDEV(AH32:AH50)</f>
        <v>1.1947975597527849</v>
      </c>
      <c r="AI56" s="262">
        <f>STDEV(AI32:AI50)</f>
        <v>1.1044366074067891</v>
      </c>
      <c r="AJ56" s="262">
        <f>STDEV(AJ32:AJ50)</f>
        <v>1.1816417359739606</v>
      </c>
      <c r="AK56" s="262">
        <f>STDEV(AK32:AK50)</f>
        <v>0.80626836805041502</v>
      </c>
      <c r="AL56" s="262">
        <f>STDEV(AL32:AL50)</f>
        <v>1.2774459408789605</v>
      </c>
    </row>
    <row r="58" spans="1:38" x14ac:dyDescent="0.3">
      <c r="AA58" t="s">
        <v>174</v>
      </c>
    </row>
    <row r="59" spans="1:38" ht="15" thickBot="1" x14ac:dyDescent="0.35">
      <c r="AA59" s="252" t="s">
        <v>239</v>
      </c>
      <c r="AB59" s="263">
        <f>AB55-AB27</f>
        <v>2.6596638655462215</v>
      </c>
      <c r="AC59" s="263">
        <f>AC55-AC27</f>
        <v>6.6554621848739473</v>
      </c>
      <c r="AD59" s="263">
        <f>AD55-AD27</f>
        <v>6.0756302521008436</v>
      </c>
      <c r="AE59" s="263">
        <f>AE55-AE27</f>
        <v>1.7689075630252091</v>
      </c>
      <c r="AF59" s="263">
        <f>AF55-AF27</f>
        <v>0.47899159663865554</v>
      </c>
      <c r="AG59" s="263">
        <f>AG55-AG27</f>
        <v>0.70554621848739707</v>
      </c>
      <c r="AH59" s="263">
        <f>AH55-AH27</f>
        <v>0.66491596638655537</v>
      </c>
      <c r="AI59" s="263">
        <f>AI55-AI27</f>
        <v>0.83193277310924341</v>
      </c>
      <c r="AJ59" s="263">
        <f>AJ55-AJ27</f>
        <v>0.86794717887154871</v>
      </c>
      <c r="AK59" s="263">
        <f>AK55-AK27</f>
        <v>0.44222689075630228</v>
      </c>
      <c r="AL59" s="263">
        <f>AL55-AL27</f>
        <v>0.23949579831932777</v>
      </c>
    </row>
    <row r="60" spans="1:38" ht="15" thickTop="1" x14ac:dyDescent="0.3"/>
  </sheetData>
  <mergeCells count="8">
    <mergeCell ref="AB53:AG53"/>
    <mergeCell ref="AH53:AL53"/>
    <mergeCell ref="AB2:AG2"/>
    <mergeCell ref="AH2:AL2"/>
    <mergeCell ref="AB25:AG25"/>
    <mergeCell ref="AH25:AL25"/>
    <mergeCell ref="AB30:AG30"/>
    <mergeCell ref="AH30:AL30"/>
  </mergeCell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EB48A-2A9A-4F2F-B15B-7903A6B9D0EC}">
  <dimension ref="A1:BA52"/>
  <sheetViews>
    <sheetView workbookViewId="0">
      <selection activeCell="F52" sqref="F52"/>
    </sheetView>
  </sheetViews>
  <sheetFormatPr defaultColWidth="11.44140625" defaultRowHeight="14.4" x14ac:dyDescent="0.3"/>
  <cols>
    <col min="1" max="1" width="13.88671875" bestFit="1" customWidth="1"/>
    <col min="29" max="29" width="13.44140625" bestFit="1" customWidth="1"/>
    <col min="33" max="33" width="22.109375" bestFit="1" customWidth="1"/>
    <col min="34" max="34" width="24.33203125" customWidth="1"/>
    <col min="48" max="48" width="18.88671875" customWidth="1"/>
  </cols>
  <sheetData>
    <row r="1" spans="1:53" ht="15" thickBot="1" x14ac:dyDescent="0.35">
      <c r="A1" s="228" t="s">
        <v>244</v>
      </c>
      <c r="AA1" s="271"/>
      <c r="AB1" t="s">
        <v>246</v>
      </c>
      <c r="AP1" t="s">
        <v>247</v>
      </c>
    </row>
    <row r="2" spans="1:53" s="1" customFormat="1" x14ac:dyDescent="0.3">
      <c r="B2" s="39" t="s">
        <v>224</v>
      </c>
      <c r="AA2" s="238"/>
      <c r="AB2" s="239" t="s">
        <v>234</v>
      </c>
      <c r="AC2" s="240"/>
      <c r="AD2" s="240"/>
      <c r="AE2" s="240"/>
      <c r="AF2" s="240"/>
      <c r="AG2" s="241"/>
      <c r="AH2" s="242" t="s">
        <v>227</v>
      </c>
      <c r="AI2" s="243"/>
      <c r="AJ2" s="243"/>
      <c r="AK2" s="243"/>
      <c r="AL2" s="244"/>
      <c r="AP2" s="39"/>
      <c r="AQ2" s="122" t="s">
        <v>234</v>
      </c>
      <c r="AR2" s="123"/>
      <c r="AS2" s="123"/>
      <c r="AT2" s="123"/>
      <c r="AU2" s="123"/>
      <c r="AV2" s="124"/>
      <c r="AW2" s="245" t="s">
        <v>227</v>
      </c>
      <c r="AX2" s="246"/>
      <c r="AY2" s="246"/>
      <c r="AZ2" s="246"/>
      <c r="BA2" s="247"/>
    </row>
    <row r="3" spans="1:53" x14ac:dyDescent="0.3">
      <c r="A3" s="229" t="s">
        <v>195</v>
      </c>
      <c r="B3" s="39">
        <v>1</v>
      </c>
      <c r="C3" s="39">
        <v>2</v>
      </c>
      <c r="D3" s="39">
        <v>3</v>
      </c>
      <c r="E3" s="39">
        <v>4</v>
      </c>
      <c r="F3" s="39">
        <v>5</v>
      </c>
      <c r="G3" s="39">
        <v>6</v>
      </c>
      <c r="H3" s="39">
        <v>7</v>
      </c>
      <c r="I3" s="39">
        <v>8</v>
      </c>
      <c r="J3" s="39">
        <v>9</v>
      </c>
      <c r="K3" s="39">
        <v>10</v>
      </c>
      <c r="L3" s="39">
        <v>11</v>
      </c>
      <c r="M3" s="39">
        <v>12</v>
      </c>
      <c r="N3" s="39">
        <v>13</v>
      </c>
      <c r="O3" s="39">
        <v>14</v>
      </c>
      <c r="P3" s="39">
        <v>15</v>
      </c>
      <c r="Q3" s="39">
        <v>16</v>
      </c>
      <c r="R3" s="82">
        <v>17</v>
      </c>
      <c r="S3" s="39">
        <v>18</v>
      </c>
      <c r="T3" s="39">
        <v>19</v>
      </c>
      <c r="U3" s="39">
        <v>20</v>
      </c>
      <c r="V3" s="39">
        <v>21</v>
      </c>
      <c r="W3" s="39">
        <v>22</v>
      </c>
      <c r="X3" s="39">
        <v>23</v>
      </c>
      <c r="Y3" s="39">
        <v>24</v>
      </c>
      <c r="Z3" s="39">
        <v>25</v>
      </c>
      <c r="AA3" s="238"/>
      <c r="AB3" s="39" t="s">
        <v>228</v>
      </c>
      <c r="AC3" s="39" t="s">
        <v>229</v>
      </c>
      <c r="AD3" s="39" t="s">
        <v>230</v>
      </c>
      <c r="AE3" s="39" t="s">
        <v>231</v>
      </c>
      <c r="AF3" s="39" t="s">
        <v>232</v>
      </c>
      <c r="AG3" s="39" t="s">
        <v>226</v>
      </c>
      <c r="AH3" s="39" t="s">
        <v>228</v>
      </c>
      <c r="AI3" s="39" t="s">
        <v>229</v>
      </c>
      <c r="AJ3" s="39" t="s">
        <v>230</v>
      </c>
      <c r="AK3" s="39" t="s">
        <v>231</v>
      </c>
      <c r="AL3" s="39" t="s">
        <v>232</v>
      </c>
      <c r="AP3" s="39" t="s">
        <v>190</v>
      </c>
      <c r="AQ3" s="39" t="s">
        <v>228</v>
      </c>
      <c r="AR3" s="39" t="s">
        <v>229</v>
      </c>
      <c r="AS3" s="39" t="s">
        <v>230</v>
      </c>
      <c r="AT3" s="39" t="s">
        <v>231</v>
      </c>
      <c r="AU3" s="39" t="s">
        <v>232</v>
      </c>
      <c r="AV3" s="39" t="s">
        <v>226</v>
      </c>
      <c r="AW3" s="39" t="s">
        <v>228</v>
      </c>
      <c r="AX3" s="39" t="s">
        <v>229</v>
      </c>
      <c r="AY3" s="39" t="s">
        <v>230</v>
      </c>
      <c r="AZ3" s="39" t="s">
        <v>231</v>
      </c>
      <c r="BA3" s="39" t="s">
        <v>232</v>
      </c>
    </row>
    <row r="4" spans="1:53" x14ac:dyDescent="0.3">
      <c r="A4" s="230">
        <v>1</v>
      </c>
      <c r="B4" s="6">
        <v>1</v>
      </c>
      <c r="C4" s="6">
        <v>7</v>
      </c>
      <c r="D4" s="6">
        <v>7</v>
      </c>
      <c r="E4" s="6">
        <v>4</v>
      </c>
      <c r="F4" s="6">
        <v>4</v>
      </c>
      <c r="G4" s="6">
        <v>7</v>
      </c>
      <c r="H4" s="6">
        <v>7</v>
      </c>
      <c r="I4" s="6">
        <v>6</v>
      </c>
      <c r="J4" s="6">
        <v>2</v>
      </c>
      <c r="K4" s="6">
        <v>5</v>
      </c>
      <c r="L4" s="6">
        <v>7</v>
      </c>
      <c r="M4" s="6">
        <v>4</v>
      </c>
      <c r="N4" s="6">
        <v>7</v>
      </c>
      <c r="O4" s="6">
        <v>6</v>
      </c>
      <c r="P4" s="6">
        <v>5</v>
      </c>
      <c r="Q4" s="6">
        <v>6</v>
      </c>
      <c r="R4" s="86">
        <v>7</v>
      </c>
      <c r="S4" s="6">
        <v>6</v>
      </c>
      <c r="T4" s="6">
        <v>5</v>
      </c>
      <c r="U4" s="6">
        <v>3</v>
      </c>
      <c r="V4" s="6">
        <v>7</v>
      </c>
      <c r="W4" s="6">
        <v>7</v>
      </c>
      <c r="X4" s="6">
        <v>7</v>
      </c>
      <c r="Y4" s="6">
        <v>7</v>
      </c>
      <c r="Z4" s="6">
        <v>7</v>
      </c>
      <c r="AA4" s="238"/>
      <c r="AB4" s="85">
        <f t="shared" ref="AB4:AB19" si="0">SUM(B4,H4,N4,U4)</f>
        <v>18</v>
      </c>
      <c r="AC4" s="1">
        <f>SUM(E4,J4,K4,O4,Q4,S4,W4,Y4)</f>
        <v>43</v>
      </c>
      <c r="AD4" s="1">
        <f>SUM(C4,L4,M4,T4,V4,X4,Z4)</f>
        <v>44</v>
      </c>
      <c r="AE4" s="1">
        <f>SUM(D4,F4,I4,R4)</f>
        <v>24</v>
      </c>
      <c r="AF4" s="1">
        <f>SUM(G4,P4)</f>
        <v>12</v>
      </c>
      <c r="AG4" s="6">
        <f t="shared" ref="AG4:AG10" si="1">SUM(B4:Z4)/25</f>
        <v>5.64</v>
      </c>
      <c r="AH4" s="6">
        <f t="shared" ref="AH4:AH10" si="2">AB4/4</f>
        <v>4.5</v>
      </c>
      <c r="AI4" s="36">
        <f t="shared" ref="AI4:AI10" si="3">AC4/8</f>
        <v>5.375</v>
      </c>
      <c r="AJ4" s="36">
        <f t="shared" ref="AJ4:AJ10" si="4">AD4/7</f>
        <v>6.2857142857142856</v>
      </c>
      <c r="AK4" s="6">
        <f t="shared" ref="AK4:AK10" si="5">AE4/4</f>
        <v>6</v>
      </c>
      <c r="AL4" s="6">
        <f t="shared" ref="AL4:AL10" si="6">AF4/2</f>
        <v>6</v>
      </c>
      <c r="AP4" s="39">
        <v>1</v>
      </c>
      <c r="AQ4" s="39">
        <v>18</v>
      </c>
      <c r="AR4" s="39">
        <v>43</v>
      </c>
      <c r="AS4" s="39">
        <v>44</v>
      </c>
      <c r="AT4" s="39">
        <v>24</v>
      </c>
      <c r="AU4" s="39">
        <v>12</v>
      </c>
      <c r="AV4" s="39">
        <v>5.64</v>
      </c>
      <c r="AW4" s="39">
        <v>4.5</v>
      </c>
      <c r="AX4" s="39">
        <v>5.375</v>
      </c>
      <c r="AY4" s="248">
        <v>6.2857142857142856</v>
      </c>
      <c r="AZ4" s="39">
        <v>6</v>
      </c>
      <c r="BA4" s="39">
        <v>6</v>
      </c>
    </row>
    <row r="5" spans="1:53" x14ac:dyDescent="0.3">
      <c r="A5" s="230">
        <v>2</v>
      </c>
      <c r="B5" s="6">
        <v>5</v>
      </c>
      <c r="C5" s="6">
        <v>7</v>
      </c>
      <c r="D5" s="6">
        <v>7</v>
      </c>
      <c r="E5" s="6">
        <v>7</v>
      </c>
      <c r="F5" s="6">
        <v>7</v>
      </c>
      <c r="G5" s="6">
        <v>7</v>
      </c>
      <c r="H5" s="6">
        <v>6</v>
      </c>
      <c r="I5" s="6">
        <v>7</v>
      </c>
      <c r="J5" s="6">
        <v>5</v>
      </c>
      <c r="K5" s="6">
        <v>7</v>
      </c>
      <c r="L5" s="6">
        <v>7</v>
      </c>
      <c r="M5" s="6">
        <v>7</v>
      </c>
      <c r="N5" s="6">
        <v>6</v>
      </c>
      <c r="O5" s="6">
        <v>7</v>
      </c>
      <c r="P5" s="6">
        <v>7</v>
      </c>
      <c r="Q5" s="6">
        <v>7</v>
      </c>
      <c r="R5" s="86">
        <v>7</v>
      </c>
      <c r="S5" s="6">
        <v>7</v>
      </c>
      <c r="T5" s="6">
        <v>7</v>
      </c>
      <c r="U5" s="6">
        <v>6</v>
      </c>
      <c r="V5" s="6">
        <v>7</v>
      </c>
      <c r="W5" s="6">
        <v>7</v>
      </c>
      <c r="X5" s="6">
        <v>7</v>
      </c>
      <c r="Y5" s="6">
        <v>7</v>
      </c>
      <c r="Z5" s="6">
        <v>7</v>
      </c>
      <c r="AA5" s="238"/>
      <c r="AB5" s="85">
        <f t="shared" si="0"/>
        <v>23</v>
      </c>
      <c r="AC5" s="1">
        <f t="shared" ref="AC5:AC19" si="7">SUM(E5,J5,K5,O5,Q5,S5,W5,Y5)</f>
        <v>54</v>
      </c>
      <c r="AD5" s="1">
        <f t="shared" ref="AD5:AD19" si="8">SUM(C5,L5,M5,T5,V5,X5,Z5)</f>
        <v>49</v>
      </c>
      <c r="AE5" s="1">
        <f t="shared" ref="AE5:AE19" si="9">SUM(D5,F5,I5,R5)</f>
        <v>28</v>
      </c>
      <c r="AF5" s="1">
        <f t="shared" ref="AF5:AF19" si="10">SUM(G5,P5)</f>
        <v>14</v>
      </c>
      <c r="AG5" s="6">
        <f t="shared" si="1"/>
        <v>6.72</v>
      </c>
      <c r="AH5" s="6">
        <f t="shared" si="2"/>
        <v>5.75</v>
      </c>
      <c r="AI5" s="36">
        <f t="shared" si="3"/>
        <v>6.75</v>
      </c>
      <c r="AJ5" s="36">
        <f t="shared" si="4"/>
        <v>7</v>
      </c>
      <c r="AK5" s="6">
        <f t="shared" si="5"/>
        <v>7</v>
      </c>
      <c r="AL5" s="6">
        <f t="shared" si="6"/>
        <v>7</v>
      </c>
      <c r="AP5" s="39">
        <v>2</v>
      </c>
      <c r="AQ5" s="39">
        <v>23</v>
      </c>
      <c r="AR5" s="39">
        <v>54</v>
      </c>
      <c r="AS5" s="39">
        <v>49</v>
      </c>
      <c r="AT5" s="39">
        <v>28</v>
      </c>
      <c r="AU5" s="39">
        <v>14</v>
      </c>
      <c r="AV5" s="39">
        <v>6.72</v>
      </c>
      <c r="AW5" s="39">
        <v>5.75</v>
      </c>
      <c r="AX5" s="39">
        <v>6.75</v>
      </c>
      <c r="AY5" s="248">
        <v>7</v>
      </c>
      <c r="AZ5" s="39">
        <v>7</v>
      </c>
      <c r="BA5" s="39">
        <v>7</v>
      </c>
    </row>
    <row r="6" spans="1:53" x14ac:dyDescent="0.3">
      <c r="A6" s="230">
        <v>3</v>
      </c>
      <c r="B6" s="6">
        <v>4</v>
      </c>
      <c r="C6" s="6">
        <v>7</v>
      </c>
      <c r="D6" s="6">
        <v>5</v>
      </c>
      <c r="E6" s="6">
        <v>4</v>
      </c>
      <c r="F6" s="6">
        <v>5</v>
      </c>
      <c r="G6" s="6">
        <v>7</v>
      </c>
      <c r="H6" s="6">
        <v>6</v>
      </c>
      <c r="I6" s="6">
        <v>7</v>
      </c>
      <c r="J6" s="6">
        <v>1</v>
      </c>
      <c r="K6" s="6">
        <v>4</v>
      </c>
      <c r="L6" s="6">
        <v>7</v>
      </c>
      <c r="M6" s="6">
        <v>5</v>
      </c>
      <c r="N6" s="6">
        <v>6</v>
      </c>
      <c r="O6" s="6">
        <v>6</v>
      </c>
      <c r="P6" s="6">
        <v>6</v>
      </c>
      <c r="Q6" s="6">
        <v>5</v>
      </c>
      <c r="R6" s="86">
        <v>7</v>
      </c>
      <c r="S6" s="6">
        <v>4</v>
      </c>
      <c r="T6" s="6">
        <v>5</v>
      </c>
      <c r="U6" s="6">
        <v>5</v>
      </c>
      <c r="V6" s="6">
        <v>6</v>
      </c>
      <c r="W6" s="6">
        <v>4</v>
      </c>
      <c r="X6" s="6">
        <v>7</v>
      </c>
      <c r="Y6" s="6">
        <v>7</v>
      </c>
      <c r="Z6" s="6">
        <v>4</v>
      </c>
      <c r="AA6" s="238"/>
      <c r="AB6" s="85">
        <f t="shared" si="0"/>
        <v>21</v>
      </c>
      <c r="AC6" s="1">
        <f t="shared" si="7"/>
        <v>35</v>
      </c>
      <c r="AD6" s="1">
        <f t="shared" si="8"/>
        <v>41</v>
      </c>
      <c r="AE6" s="1">
        <f t="shared" si="9"/>
        <v>24</v>
      </c>
      <c r="AF6" s="1">
        <f t="shared" si="10"/>
        <v>13</v>
      </c>
      <c r="AG6" s="6">
        <f t="shared" si="1"/>
        <v>5.36</v>
      </c>
      <c r="AH6" s="6">
        <f t="shared" si="2"/>
        <v>5.25</v>
      </c>
      <c r="AI6" s="36">
        <f t="shared" si="3"/>
        <v>4.375</v>
      </c>
      <c r="AJ6" s="36">
        <f t="shared" si="4"/>
        <v>5.8571428571428568</v>
      </c>
      <c r="AK6" s="6">
        <f t="shared" si="5"/>
        <v>6</v>
      </c>
      <c r="AL6" s="6">
        <f t="shared" si="6"/>
        <v>6.5</v>
      </c>
      <c r="AP6" s="39">
        <v>3</v>
      </c>
      <c r="AQ6" s="39">
        <v>21</v>
      </c>
      <c r="AR6" s="39">
        <v>35</v>
      </c>
      <c r="AS6" s="39">
        <v>41</v>
      </c>
      <c r="AT6" s="39">
        <v>24</v>
      </c>
      <c r="AU6" s="39">
        <v>13</v>
      </c>
      <c r="AV6" s="39">
        <v>5.36</v>
      </c>
      <c r="AW6" s="39">
        <v>5.25</v>
      </c>
      <c r="AX6" s="39">
        <v>4.375</v>
      </c>
      <c r="AY6" s="248">
        <v>5.8571428571428568</v>
      </c>
      <c r="AZ6" s="39">
        <v>6</v>
      </c>
      <c r="BA6" s="39">
        <v>6.5</v>
      </c>
    </row>
    <row r="7" spans="1:53" x14ac:dyDescent="0.3">
      <c r="A7" s="230">
        <v>4</v>
      </c>
      <c r="B7" s="6">
        <v>4</v>
      </c>
      <c r="C7" s="6">
        <v>7</v>
      </c>
      <c r="D7" s="6">
        <v>6</v>
      </c>
      <c r="E7" s="6">
        <v>4</v>
      </c>
      <c r="F7" s="6">
        <v>3</v>
      </c>
      <c r="G7" s="6">
        <v>7</v>
      </c>
      <c r="H7" s="6">
        <v>7</v>
      </c>
      <c r="I7" s="6">
        <v>5</v>
      </c>
      <c r="J7" s="6">
        <v>1</v>
      </c>
      <c r="K7" s="6">
        <v>4</v>
      </c>
      <c r="L7" s="6">
        <v>7</v>
      </c>
      <c r="M7" s="6">
        <v>7</v>
      </c>
      <c r="N7" s="6">
        <v>7</v>
      </c>
      <c r="O7" s="6">
        <v>5</v>
      </c>
      <c r="P7" s="6">
        <v>7</v>
      </c>
      <c r="Q7" s="6">
        <v>7</v>
      </c>
      <c r="R7" s="86">
        <v>7</v>
      </c>
      <c r="S7" s="6">
        <v>7</v>
      </c>
      <c r="T7" s="6">
        <v>5</v>
      </c>
      <c r="U7" s="6">
        <v>5</v>
      </c>
      <c r="V7" s="6">
        <v>7</v>
      </c>
      <c r="W7" s="6">
        <v>6</v>
      </c>
      <c r="X7" s="6">
        <v>6</v>
      </c>
      <c r="Y7" s="6">
        <v>7</v>
      </c>
      <c r="Z7" s="6">
        <v>7</v>
      </c>
      <c r="AA7" s="238"/>
      <c r="AB7" s="85">
        <f t="shared" si="0"/>
        <v>23</v>
      </c>
      <c r="AC7" s="1">
        <f t="shared" si="7"/>
        <v>41</v>
      </c>
      <c r="AD7" s="1">
        <f t="shared" si="8"/>
        <v>46</v>
      </c>
      <c r="AE7" s="1">
        <f t="shared" si="9"/>
        <v>21</v>
      </c>
      <c r="AF7" s="1">
        <f t="shared" si="10"/>
        <v>14</v>
      </c>
      <c r="AG7" s="6">
        <f t="shared" si="1"/>
        <v>5.8</v>
      </c>
      <c r="AH7" s="6">
        <f t="shared" si="2"/>
        <v>5.75</v>
      </c>
      <c r="AI7" s="36">
        <f t="shared" si="3"/>
        <v>5.125</v>
      </c>
      <c r="AJ7" s="36">
        <f t="shared" si="4"/>
        <v>6.5714285714285712</v>
      </c>
      <c r="AK7" s="6">
        <f t="shared" si="5"/>
        <v>5.25</v>
      </c>
      <c r="AL7" s="6">
        <f t="shared" si="6"/>
        <v>7</v>
      </c>
      <c r="AP7" s="39">
        <v>5</v>
      </c>
      <c r="AQ7" s="39">
        <v>23</v>
      </c>
      <c r="AR7" s="39">
        <v>36</v>
      </c>
      <c r="AS7" s="39">
        <v>40</v>
      </c>
      <c r="AT7" s="39">
        <v>23</v>
      </c>
      <c r="AU7" s="39">
        <v>9</v>
      </c>
      <c r="AV7" s="39">
        <v>5.24</v>
      </c>
      <c r="AW7" s="39">
        <v>5.75</v>
      </c>
      <c r="AX7" s="39">
        <v>4.5</v>
      </c>
      <c r="AY7" s="248">
        <v>5.7142857142857144</v>
      </c>
      <c r="AZ7" s="39">
        <v>5.75</v>
      </c>
      <c r="BA7" s="39">
        <v>4.5</v>
      </c>
    </row>
    <row r="8" spans="1:53" x14ac:dyDescent="0.3">
      <c r="A8" s="230">
        <v>5</v>
      </c>
      <c r="B8" s="6">
        <v>4</v>
      </c>
      <c r="C8" s="6">
        <v>7</v>
      </c>
      <c r="D8" s="6">
        <v>5</v>
      </c>
      <c r="E8" s="6">
        <v>3</v>
      </c>
      <c r="F8" s="6">
        <v>4</v>
      </c>
      <c r="G8" s="6">
        <v>3</v>
      </c>
      <c r="H8" s="6">
        <v>7</v>
      </c>
      <c r="I8" s="6">
        <v>6</v>
      </c>
      <c r="J8" s="6">
        <v>1</v>
      </c>
      <c r="K8" s="6">
        <v>4</v>
      </c>
      <c r="L8" s="6">
        <v>7</v>
      </c>
      <c r="M8" s="6">
        <v>3</v>
      </c>
      <c r="N8" s="6">
        <v>7</v>
      </c>
      <c r="O8" s="6">
        <v>7</v>
      </c>
      <c r="P8" s="6">
        <v>6</v>
      </c>
      <c r="Q8" s="6">
        <v>7</v>
      </c>
      <c r="R8" s="86">
        <v>7</v>
      </c>
      <c r="S8" s="6">
        <v>4</v>
      </c>
      <c r="T8" s="6">
        <v>5</v>
      </c>
      <c r="U8" s="6">
        <v>5</v>
      </c>
      <c r="V8" s="6">
        <v>6</v>
      </c>
      <c r="W8" s="6">
        <v>3</v>
      </c>
      <c r="X8" s="6">
        <v>6</v>
      </c>
      <c r="Y8" s="6">
        <v>7</v>
      </c>
      <c r="Z8" s="6">
        <v>6</v>
      </c>
      <c r="AA8" s="238"/>
      <c r="AB8" s="85">
        <f t="shared" si="0"/>
        <v>23</v>
      </c>
      <c r="AC8" s="1">
        <f t="shared" si="7"/>
        <v>36</v>
      </c>
      <c r="AD8" s="1">
        <f t="shared" si="8"/>
        <v>40</v>
      </c>
      <c r="AE8" s="1">
        <f t="shared" si="9"/>
        <v>22</v>
      </c>
      <c r="AF8" s="1">
        <f t="shared" si="10"/>
        <v>9</v>
      </c>
      <c r="AG8" s="6">
        <f t="shared" si="1"/>
        <v>5.2</v>
      </c>
      <c r="AH8" s="6">
        <f t="shared" si="2"/>
        <v>5.75</v>
      </c>
      <c r="AI8" s="36">
        <f t="shared" si="3"/>
        <v>4.5</v>
      </c>
      <c r="AJ8" s="36">
        <f t="shared" si="4"/>
        <v>5.7142857142857144</v>
      </c>
      <c r="AK8" s="6">
        <f t="shared" si="5"/>
        <v>5.5</v>
      </c>
      <c r="AL8" s="6">
        <f t="shared" si="6"/>
        <v>4.5</v>
      </c>
      <c r="AP8" s="39">
        <v>7</v>
      </c>
      <c r="AQ8" s="39">
        <v>23</v>
      </c>
      <c r="AR8" s="39">
        <v>40</v>
      </c>
      <c r="AS8" s="39">
        <v>44</v>
      </c>
      <c r="AT8" s="39">
        <v>23</v>
      </c>
      <c r="AU8" s="39">
        <v>14</v>
      </c>
      <c r="AV8" s="39">
        <v>5.76</v>
      </c>
      <c r="AW8" s="39">
        <v>5.75</v>
      </c>
      <c r="AX8" s="39">
        <v>5</v>
      </c>
      <c r="AY8" s="248">
        <v>6.2857142857142856</v>
      </c>
      <c r="AZ8" s="39">
        <v>5.75</v>
      </c>
      <c r="BA8" s="39">
        <v>7</v>
      </c>
    </row>
    <row r="9" spans="1:53" x14ac:dyDescent="0.3">
      <c r="A9" s="230">
        <v>6</v>
      </c>
      <c r="B9" s="6">
        <v>1</v>
      </c>
      <c r="C9" s="6">
        <v>1</v>
      </c>
      <c r="D9" s="6">
        <v>5</v>
      </c>
      <c r="E9" s="6">
        <v>2</v>
      </c>
      <c r="F9" s="6">
        <v>1</v>
      </c>
      <c r="G9" s="6">
        <v>2</v>
      </c>
      <c r="H9" s="6">
        <v>1</v>
      </c>
      <c r="I9" s="6">
        <v>2</v>
      </c>
      <c r="J9" s="6">
        <v>1</v>
      </c>
      <c r="K9" s="6">
        <v>3</v>
      </c>
      <c r="L9" s="6">
        <v>3</v>
      </c>
      <c r="M9" s="6">
        <v>2</v>
      </c>
      <c r="N9" s="6">
        <v>5</v>
      </c>
      <c r="O9" s="6">
        <v>6</v>
      </c>
      <c r="P9" s="6">
        <v>3</v>
      </c>
      <c r="Q9" s="6">
        <v>4</v>
      </c>
      <c r="R9" s="86">
        <v>7</v>
      </c>
      <c r="S9" s="6">
        <v>2</v>
      </c>
      <c r="T9" s="6">
        <v>1</v>
      </c>
      <c r="U9" s="6">
        <v>3</v>
      </c>
      <c r="V9" s="6">
        <v>2</v>
      </c>
      <c r="W9" s="6">
        <v>4</v>
      </c>
      <c r="X9" s="6">
        <v>5</v>
      </c>
      <c r="Y9" s="6">
        <v>6</v>
      </c>
      <c r="Z9" s="6">
        <v>1</v>
      </c>
      <c r="AA9" s="238"/>
      <c r="AB9" s="85">
        <f t="shared" si="0"/>
        <v>10</v>
      </c>
      <c r="AC9" s="1">
        <f t="shared" si="7"/>
        <v>28</v>
      </c>
      <c r="AD9" s="1">
        <f t="shared" si="8"/>
        <v>15</v>
      </c>
      <c r="AE9" s="1">
        <f t="shared" si="9"/>
        <v>15</v>
      </c>
      <c r="AF9" s="1">
        <f t="shared" si="10"/>
        <v>5</v>
      </c>
      <c r="AG9" s="6">
        <f t="shared" si="1"/>
        <v>2.92</v>
      </c>
      <c r="AH9" s="6">
        <f t="shared" si="2"/>
        <v>2.5</v>
      </c>
      <c r="AI9" s="36">
        <f t="shared" si="3"/>
        <v>3.5</v>
      </c>
      <c r="AJ9" s="36">
        <f t="shared" si="4"/>
        <v>2.1428571428571428</v>
      </c>
      <c r="AK9" s="6">
        <f t="shared" si="5"/>
        <v>3.75</v>
      </c>
      <c r="AL9" s="6">
        <f t="shared" si="6"/>
        <v>2.5</v>
      </c>
      <c r="AP9" s="39">
        <v>9</v>
      </c>
      <c r="AQ9" s="39">
        <v>20</v>
      </c>
      <c r="AR9" s="39">
        <v>30</v>
      </c>
      <c r="AS9" s="39">
        <v>44</v>
      </c>
      <c r="AT9" s="39">
        <v>26</v>
      </c>
      <c r="AU9" s="39">
        <v>9</v>
      </c>
      <c r="AV9" s="39">
        <v>5.16</v>
      </c>
      <c r="AW9" s="39">
        <v>5</v>
      </c>
      <c r="AX9" s="39">
        <v>3.75</v>
      </c>
      <c r="AY9" s="248">
        <v>6.2857142857142856</v>
      </c>
      <c r="AZ9" s="39">
        <v>6.5</v>
      </c>
      <c r="BA9" s="39">
        <v>4.5</v>
      </c>
    </row>
    <row r="10" spans="1:53" x14ac:dyDescent="0.3">
      <c r="A10" s="230">
        <v>7</v>
      </c>
      <c r="B10" s="6">
        <v>4</v>
      </c>
      <c r="C10" s="6">
        <v>7</v>
      </c>
      <c r="D10" s="6">
        <v>5</v>
      </c>
      <c r="E10" s="6">
        <v>5</v>
      </c>
      <c r="F10" s="6">
        <v>5</v>
      </c>
      <c r="G10" s="6">
        <v>7</v>
      </c>
      <c r="H10" s="6">
        <v>7</v>
      </c>
      <c r="I10" s="6">
        <v>6</v>
      </c>
      <c r="J10" s="6">
        <v>1</v>
      </c>
      <c r="K10" s="6">
        <v>5</v>
      </c>
      <c r="L10" s="6">
        <v>7</v>
      </c>
      <c r="M10" s="6">
        <v>6</v>
      </c>
      <c r="N10" s="6">
        <v>7</v>
      </c>
      <c r="O10" s="6">
        <v>7</v>
      </c>
      <c r="P10" s="6">
        <v>7</v>
      </c>
      <c r="Q10" s="6">
        <v>7</v>
      </c>
      <c r="R10" s="86">
        <v>7</v>
      </c>
      <c r="S10" s="6">
        <v>3</v>
      </c>
      <c r="T10" s="6">
        <v>5</v>
      </c>
      <c r="U10" s="6">
        <v>5</v>
      </c>
      <c r="V10" s="6">
        <v>7</v>
      </c>
      <c r="W10" s="6">
        <v>5</v>
      </c>
      <c r="X10" s="6">
        <v>6</v>
      </c>
      <c r="Y10" s="6">
        <v>7</v>
      </c>
      <c r="Z10" s="6">
        <v>6</v>
      </c>
      <c r="AA10" s="238"/>
      <c r="AB10" s="85">
        <f t="shared" si="0"/>
        <v>23</v>
      </c>
      <c r="AC10" s="1">
        <f t="shared" si="7"/>
        <v>40</v>
      </c>
      <c r="AD10" s="1">
        <f t="shared" si="8"/>
        <v>44</v>
      </c>
      <c r="AE10" s="1">
        <f t="shared" si="9"/>
        <v>23</v>
      </c>
      <c r="AF10" s="1">
        <f t="shared" si="10"/>
        <v>14</v>
      </c>
      <c r="AG10" s="6">
        <f t="shared" si="1"/>
        <v>5.76</v>
      </c>
      <c r="AH10" s="6">
        <f t="shared" si="2"/>
        <v>5.75</v>
      </c>
      <c r="AI10" s="36">
        <f t="shared" si="3"/>
        <v>5</v>
      </c>
      <c r="AJ10" s="36">
        <f t="shared" si="4"/>
        <v>6.2857142857142856</v>
      </c>
      <c r="AK10" s="6">
        <f t="shared" si="5"/>
        <v>5.75</v>
      </c>
      <c r="AL10" s="6">
        <f t="shared" si="6"/>
        <v>7</v>
      </c>
      <c r="AN10" s="217" t="s">
        <v>235</v>
      </c>
      <c r="AO10" s="32">
        <f>COUNT(AQ4:AQ12)</f>
        <v>9</v>
      </c>
      <c r="AP10" s="39">
        <v>10</v>
      </c>
      <c r="AQ10" s="39">
        <v>13</v>
      </c>
      <c r="AR10" s="39">
        <v>33</v>
      </c>
      <c r="AS10" s="39">
        <v>26</v>
      </c>
      <c r="AT10" s="39">
        <v>16</v>
      </c>
      <c r="AU10" s="39">
        <v>6</v>
      </c>
      <c r="AV10" s="39">
        <v>3.76</v>
      </c>
      <c r="AW10" s="39">
        <v>3.25</v>
      </c>
      <c r="AX10" s="39">
        <v>4.125</v>
      </c>
      <c r="AY10" s="248">
        <v>3.7142857142857144</v>
      </c>
      <c r="AZ10" s="39">
        <v>4</v>
      </c>
      <c r="BA10" s="39">
        <v>3</v>
      </c>
    </row>
    <row r="11" spans="1:53" x14ac:dyDescent="0.3">
      <c r="A11" s="230">
        <v>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94"/>
      <c r="S11" s="40"/>
      <c r="T11" s="40"/>
      <c r="U11" s="40"/>
      <c r="V11" s="40"/>
      <c r="W11" s="40"/>
      <c r="X11" s="40"/>
      <c r="Y11" s="40"/>
      <c r="Z11" s="40"/>
      <c r="AA11" s="238"/>
      <c r="AB11" s="270"/>
      <c r="AC11" s="29"/>
      <c r="AD11" s="29"/>
      <c r="AE11" s="29"/>
      <c r="AF11" s="29"/>
      <c r="AG11" s="40"/>
      <c r="AH11" s="40"/>
      <c r="AI11" s="41"/>
      <c r="AJ11" s="41"/>
      <c r="AK11" s="40"/>
      <c r="AL11" s="40"/>
      <c r="AP11" s="39">
        <v>12</v>
      </c>
      <c r="AQ11" s="39">
        <v>15</v>
      </c>
      <c r="AR11" s="39">
        <v>30</v>
      </c>
      <c r="AS11" s="39">
        <v>24</v>
      </c>
      <c r="AT11" s="39">
        <v>20</v>
      </c>
      <c r="AU11" s="39">
        <v>6</v>
      </c>
      <c r="AV11" s="39">
        <v>3.8</v>
      </c>
      <c r="AW11" s="39">
        <v>3.75</v>
      </c>
      <c r="AX11" s="39">
        <v>3.75</v>
      </c>
      <c r="AY11" s="248">
        <v>3.4285714285714284</v>
      </c>
      <c r="AZ11" s="39">
        <v>5</v>
      </c>
      <c r="BA11" s="39">
        <v>3</v>
      </c>
    </row>
    <row r="12" spans="1:53" x14ac:dyDescent="0.3">
      <c r="A12" s="230">
        <v>9</v>
      </c>
      <c r="B12" s="6">
        <v>4</v>
      </c>
      <c r="C12" s="6">
        <v>7</v>
      </c>
      <c r="D12" s="6">
        <v>7</v>
      </c>
      <c r="E12" s="6">
        <v>1</v>
      </c>
      <c r="F12" s="6">
        <v>5</v>
      </c>
      <c r="G12" s="6">
        <v>7</v>
      </c>
      <c r="H12" s="6">
        <v>7</v>
      </c>
      <c r="I12" s="6">
        <v>7</v>
      </c>
      <c r="J12" s="6">
        <v>1</v>
      </c>
      <c r="K12" s="6">
        <v>4</v>
      </c>
      <c r="L12" s="6">
        <v>7</v>
      </c>
      <c r="M12" s="6">
        <v>7</v>
      </c>
      <c r="N12" s="6">
        <v>7</v>
      </c>
      <c r="O12" s="6">
        <v>7</v>
      </c>
      <c r="P12" s="6">
        <v>2</v>
      </c>
      <c r="Q12" s="6">
        <v>4</v>
      </c>
      <c r="R12" s="86">
        <v>7</v>
      </c>
      <c r="S12" s="6">
        <v>2</v>
      </c>
      <c r="T12" s="6">
        <v>2</v>
      </c>
      <c r="U12" s="6">
        <v>2</v>
      </c>
      <c r="V12" s="6">
        <v>7</v>
      </c>
      <c r="W12" s="6">
        <v>4</v>
      </c>
      <c r="X12" s="6">
        <v>7</v>
      </c>
      <c r="Y12" s="6">
        <v>7</v>
      </c>
      <c r="Z12" s="6">
        <v>7</v>
      </c>
      <c r="AA12" s="238"/>
      <c r="AB12" s="85">
        <f t="shared" si="0"/>
        <v>20</v>
      </c>
      <c r="AC12" s="1">
        <f t="shared" si="7"/>
        <v>30</v>
      </c>
      <c r="AD12" s="1">
        <f t="shared" si="8"/>
        <v>44</v>
      </c>
      <c r="AE12" s="1">
        <f t="shared" si="9"/>
        <v>26</v>
      </c>
      <c r="AF12" s="1">
        <f t="shared" si="10"/>
        <v>9</v>
      </c>
      <c r="AG12" s="6">
        <f>SUM(B12:Z12)/25</f>
        <v>5.16</v>
      </c>
      <c r="AH12" s="6">
        <f>AB12/4</f>
        <v>5</v>
      </c>
      <c r="AI12" s="36">
        <f>AC12/8</f>
        <v>3.75</v>
      </c>
      <c r="AJ12" s="36">
        <f>AD12/7</f>
        <v>6.2857142857142856</v>
      </c>
      <c r="AK12" s="6">
        <f>AE12/4</f>
        <v>6.5</v>
      </c>
      <c r="AL12" s="6">
        <f>AF12/2</f>
        <v>4.5</v>
      </c>
      <c r="AP12" s="39">
        <v>13</v>
      </c>
      <c r="AQ12" s="39">
        <v>15</v>
      </c>
      <c r="AR12" s="39">
        <v>36</v>
      </c>
      <c r="AS12" s="39">
        <v>37</v>
      </c>
      <c r="AT12" s="39">
        <v>26</v>
      </c>
      <c r="AU12" s="39">
        <v>10</v>
      </c>
      <c r="AV12" s="39">
        <v>4.96</v>
      </c>
      <c r="AW12" s="39">
        <v>3.75</v>
      </c>
      <c r="AX12" s="39">
        <v>4.5</v>
      </c>
      <c r="AY12" s="248">
        <v>5.2857142857142856</v>
      </c>
      <c r="AZ12" s="39">
        <v>6.5</v>
      </c>
      <c r="BA12" s="39">
        <v>5</v>
      </c>
    </row>
    <row r="13" spans="1:53" x14ac:dyDescent="0.3">
      <c r="A13" s="230">
        <v>10</v>
      </c>
      <c r="B13" s="6">
        <v>2</v>
      </c>
      <c r="C13" s="6">
        <v>1</v>
      </c>
      <c r="D13" s="6">
        <v>3</v>
      </c>
      <c r="E13" s="6">
        <v>1</v>
      </c>
      <c r="F13" s="6">
        <v>3</v>
      </c>
      <c r="G13" s="6">
        <v>4</v>
      </c>
      <c r="H13" s="6">
        <v>3</v>
      </c>
      <c r="I13" s="6">
        <v>3</v>
      </c>
      <c r="J13" s="6">
        <v>4</v>
      </c>
      <c r="K13" s="6">
        <v>4</v>
      </c>
      <c r="L13" s="6">
        <v>7</v>
      </c>
      <c r="M13" s="6">
        <v>3</v>
      </c>
      <c r="N13" s="6">
        <v>4</v>
      </c>
      <c r="O13" s="6">
        <v>5</v>
      </c>
      <c r="P13" s="6">
        <v>2</v>
      </c>
      <c r="Q13" s="6">
        <v>4</v>
      </c>
      <c r="R13" s="86">
        <v>7</v>
      </c>
      <c r="S13" s="6">
        <v>2</v>
      </c>
      <c r="T13" s="6">
        <v>3</v>
      </c>
      <c r="U13" s="6">
        <v>4</v>
      </c>
      <c r="V13" s="6">
        <v>6</v>
      </c>
      <c r="W13" s="6">
        <v>6</v>
      </c>
      <c r="X13" s="6">
        <v>2</v>
      </c>
      <c r="Y13" s="6">
        <v>7</v>
      </c>
      <c r="Z13" s="6">
        <v>4</v>
      </c>
      <c r="AA13" s="238"/>
      <c r="AB13" s="85">
        <f t="shared" si="0"/>
        <v>13</v>
      </c>
      <c r="AC13" s="1">
        <f t="shared" si="7"/>
        <v>33</v>
      </c>
      <c r="AD13" s="1">
        <f t="shared" si="8"/>
        <v>26</v>
      </c>
      <c r="AE13" s="1">
        <f t="shared" si="9"/>
        <v>16</v>
      </c>
      <c r="AF13" s="1">
        <f t="shared" si="10"/>
        <v>6</v>
      </c>
      <c r="AG13" s="6">
        <f>SUM(B13:Z13)/25</f>
        <v>3.76</v>
      </c>
      <c r="AH13" s="6">
        <f>AB13/4</f>
        <v>3.25</v>
      </c>
      <c r="AI13" s="36">
        <f>AC13/8</f>
        <v>4.125</v>
      </c>
      <c r="AJ13" s="36">
        <f>AD13/7</f>
        <v>3.7142857142857144</v>
      </c>
      <c r="AK13" s="6">
        <f>AE13/4</f>
        <v>4</v>
      </c>
      <c r="AL13" s="6">
        <f>AF13/2</f>
        <v>3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x14ac:dyDescent="0.3">
      <c r="A14" s="230">
        <v>11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94"/>
      <c r="S14" s="40"/>
      <c r="T14" s="40"/>
      <c r="U14" s="40"/>
      <c r="V14" s="40"/>
      <c r="W14" s="40"/>
      <c r="X14" s="40"/>
      <c r="Y14" s="40"/>
      <c r="Z14" s="40"/>
      <c r="AA14" s="238"/>
      <c r="AB14" s="270"/>
      <c r="AC14" s="29"/>
      <c r="AD14" s="29"/>
      <c r="AE14" s="29"/>
      <c r="AF14" s="29"/>
      <c r="AG14" s="40"/>
      <c r="AH14" s="40"/>
      <c r="AI14" s="41"/>
      <c r="AJ14" s="41"/>
      <c r="AK14" s="40"/>
      <c r="AL14" s="40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x14ac:dyDescent="0.3">
      <c r="A15" s="230">
        <v>12</v>
      </c>
      <c r="B15" s="6">
        <v>4</v>
      </c>
      <c r="C15" s="6">
        <v>5</v>
      </c>
      <c r="D15" s="6">
        <v>6</v>
      </c>
      <c r="E15" s="6">
        <v>6</v>
      </c>
      <c r="F15" s="6">
        <v>3</v>
      </c>
      <c r="G15" s="6">
        <v>4</v>
      </c>
      <c r="H15" s="6">
        <v>4</v>
      </c>
      <c r="I15" s="6">
        <v>4</v>
      </c>
      <c r="J15" s="6">
        <v>3</v>
      </c>
      <c r="K15" s="6">
        <v>3</v>
      </c>
      <c r="L15" s="6">
        <v>3</v>
      </c>
      <c r="M15" s="6">
        <v>2</v>
      </c>
      <c r="N15" s="6">
        <v>4</v>
      </c>
      <c r="O15" s="6">
        <v>5</v>
      </c>
      <c r="P15" s="6">
        <v>2</v>
      </c>
      <c r="Q15" s="6">
        <v>3</v>
      </c>
      <c r="R15" s="86">
        <v>7</v>
      </c>
      <c r="S15" s="6">
        <v>2</v>
      </c>
      <c r="T15" s="6">
        <v>2</v>
      </c>
      <c r="U15" s="6">
        <v>3</v>
      </c>
      <c r="V15" s="6">
        <v>4</v>
      </c>
      <c r="W15" s="6">
        <v>4</v>
      </c>
      <c r="X15" s="6">
        <v>5</v>
      </c>
      <c r="Y15" s="6">
        <v>4</v>
      </c>
      <c r="Z15" s="6">
        <v>3</v>
      </c>
      <c r="AA15" s="238"/>
      <c r="AB15" s="85">
        <f t="shared" si="0"/>
        <v>15</v>
      </c>
      <c r="AC15" s="1">
        <f t="shared" si="7"/>
        <v>30</v>
      </c>
      <c r="AD15" s="1">
        <f t="shared" si="8"/>
        <v>24</v>
      </c>
      <c r="AE15" s="1">
        <f t="shared" si="9"/>
        <v>20</v>
      </c>
      <c r="AF15" s="1">
        <f t="shared" si="10"/>
        <v>6</v>
      </c>
      <c r="AG15" s="6">
        <f>SUM(B15:Z15)/25</f>
        <v>3.8</v>
      </c>
      <c r="AH15" s="6">
        <f>AB15/4</f>
        <v>3.75</v>
      </c>
      <c r="AI15" s="36">
        <f>AC15/8</f>
        <v>3.75</v>
      </c>
      <c r="AJ15" s="36">
        <f>AD15/7</f>
        <v>3.4285714285714284</v>
      </c>
      <c r="AK15" s="6">
        <f>AE15/4</f>
        <v>5</v>
      </c>
      <c r="AL15" s="6">
        <f>AF15/2</f>
        <v>3</v>
      </c>
      <c r="AP15" s="1"/>
      <c r="AQ15" s="249" t="s">
        <v>234</v>
      </c>
      <c r="AR15" s="250"/>
      <c r="AS15" s="250"/>
      <c r="AT15" s="250"/>
      <c r="AU15" s="250"/>
      <c r="AV15" s="251"/>
      <c r="AW15" s="242" t="s">
        <v>236</v>
      </c>
      <c r="AX15" s="243"/>
      <c r="AY15" s="243"/>
      <c r="AZ15" s="243"/>
      <c r="BA15" s="244"/>
    </row>
    <row r="16" spans="1:53" x14ac:dyDescent="0.3">
      <c r="A16" s="230">
        <v>13</v>
      </c>
      <c r="B16" s="6">
        <v>1</v>
      </c>
      <c r="C16" s="6">
        <v>7</v>
      </c>
      <c r="D16" s="6">
        <v>7</v>
      </c>
      <c r="E16" s="6">
        <v>4</v>
      </c>
      <c r="F16" s="6">
        <v>6</v>
      </c>
      <c r="G16" s="6">
        <v>7</v>
      </c>
      <c r="H16" s="6">
        <v>6</v>
      </c>
      <c r="I16" s="6">
        <v>6</v>
      </c>
      <c r="J16" s="6">
        <v>1</v>
      </c>
      <c r="K16" s="6">
        <v>3</v>
      </c>
      <c r="L16" s="6">
        <v>7</v>
      </c>
      <c r="M16" s="6">
        <v>1</v>
      </c>
      <c r="N16" s="6">
        <v>7</v>
      </c>
      <c r="O16" s="6">
        <v>6</v>
      </c>
      <c r="P16" s="6">
        <v>3</v>
      </c>
      <c r="Q16" s="6">
        <v>7</v>
      </c>
      <c r="R16" s="86">
        <v>7</v>
      </c>
      <c r="S16" s="6">
        <v>3</v>
      </c>
      <c r="T16" s="6">
        <v>1</v>
      </c>
      <c r="U16" s="6">
        <v>1</v>
      </c>
      <c r="V16" s="6">
        <v>7</v>
      </c>
      <c r="W16" s="6">
        <v>5</v>
      </c>
      <c r="X16" s="6">
        <v>7</v>
      </c>
      <c r="Y16" s="6">
        <v>7</v>
      </c>
      <c r="Z16" s="6">
        <v>6</v>
      </c>
      <c r="AA16" s="238"/>
      <c r="AB16" s="85">
        <f t="shared" si="0"/>
        <v>15</v>
      </c>
      <c r="AC16" s="1">
        <f t="shared" si="7"/>
        <v>36</v>
      </c>
      <c r="AD16" s="1">
        <f t="shared" si="8"/>
        <v>36</v>
      </c>
      <c r="AE16" s="1">
        <f t="shared" si="9"/>
        <v>26</v>
      </c>
      <c r="AF16" s="1">
        <f t="shared" si="10"/>
        <v>10</v>
      </c>
      <c r="AG16" s="6">
        <f>SUM(B16:Z16)/25</f>
        <v>4.92</v>
      </c>
      <c r="AH16" s="6">
        <f>AB16/4</f>
        <v>3.75</v>
      </c>
      <c r="AI16" s="36">
        <f>AC16/8</f>
        <v>4.5</v>
      </c>
      <c r="AJ16" s="36">
        <f>AD16/7</f>
        <v>5.1428571428571432</v>
      </c>
      <c r="AK16" s="6">
        <f>AE16/4</f>
        <v>6.5</v>
      </c>
      <c r="AL16" s="6">
        <f>AF16/2</f>
        <v>5</v>
      </c>
      <c r="AP16" s="1"/>
      <c r="AQ16" s="39" t="s">
        <v>228</v>
      </c>
      <c r="AR16" s="39" t="s">
        <v>229</v>
      </c>
      <c r="AS16" s="39" t="s">
        <v>237</v>
      </c>
      <c r="AT16" s="39" t="s">
        <v>231</v>
      </c>
      <c r="AU16" s="39" t="s">
        <v>232</v>
      </c>
      <c r="AV16" s="39" t="s">
        <v>238</v>
      </c>
      <c r="AW16" s="39" t="s">
        <v>228</v>
      </c>
      <c r="AX16" s="39" t="s">
        <v>229</v>
      </c>
      <c r="AY16" s="39" t="s">
        <v>230</v>
      </c>
      <c r="AZ16" s="39" t="s">
        <v>231</v>
      </c>
      <c r="BA16" s="39" t="s">
        <v>232</v>
      </c>
    </row>
    <row r="17" spans="1:53" x14ac:dyDescent="0.3">
      <c r="A17" s="230">
        <v>14</v>
      </c>
      <c r="B17" s="6">
        <v>5</v>
      </c>
      <c r="C17" s="6">
        <v>5</v>
      </c>
      <c r="D17" s="6">
        <v>7</v>
      </c>
      <c r="E17" s="6">
        <v>6</v>
      </c>
      <c r="F17" s="6">
        <v>7</v>
      </c>
      <c r="G17" s="6">
        <v>7</v>
      </c>
      <c r="H17" s="6">
        <v>7</v>
      </c>
      <c r="I17" s="6">
        <v>6</v>
      </c>
      <c r="J17" s="6">
        <v>6</v>
      </c>
      <c r="K17" s="6">
        <v>7</v>
      </c>
      <c r="L17" s="6">
        <v>7</v>
      </c>
      <c r="M17" s="6">
        <v>6</v>
      </c>
      <c r="N17" s="6">
        <v>7</v>
      </c>
      <c r="O17" s="6">
        <v>7</v>
      </c>
      <c r="P17" s="6">
        <v>7</v>
      </c>
      <c r="Q17" s="6">
        <v>7</v>
      </c>
      <c r="R17" s="86">
        <v>7</v>
      </c>
      <c r="S17" s="6">
        <v>7</v>
      </c>
      <c r="T17" s="6">
        <v>7</v>
      </c>
      <c r="U17" s="6">
        <v>6</v>
      </c>
      <c r="V17" s="6">
        <v>7</v>
      </c>
      <c r="W17" s="6">
        <v>7</v>
      </c>
      <c r="X17" s="6">
        <v>7</v>
      </c>
      <c r="Y17" s="6">
        <v>7</v>
      </c>
      <c r="Z17" s="6">
        <v>7</v>
      </c>
      <c r="AA17" s="238"/>
      <c r="AB17" s="85">
        <f t="shared" si="0"/>
        <v>25</v>
      </c>
      <c r="AC17" s="1">
        <f t="shared" si="7"/>
        <v>54</v>
      </c>
      <c r="AD17" s="1">
        <f t="shared" si="8"/>
        <v>46</v>
      </c>
      <c r="AE17" s="1">
        <f t="shared" si="9"/>
        <v>27</v>
      </c>
      <c r="AF17" s="1">
        <f t="shared" si="10"/>
        <v>14</v>
      </c>
      <c r="AG17" s="1">
        <f>SUM(B17:Z17)/25</f>
        <v>6.64</v>
      </c>
      <c r="AH17" s="1">
        <f t="shared" ref="AH17:AH19" si="11">AB17/4</f>
        <v>6.25</v>
      </c>
      <c r="AI17" s="1">
        <f t="shared" ref="AI17:AI19" si="12">AC17/8</f>
        <v>6.75</v>
      </c>
      <c r="AJ17" s="234">
        <f t="shared" ref="AJ17:AJ19" si="13">AD17/7</f>
        <v>6.5714285714285712</v>
      </c>
      <c r="AK17" s="1">
        <f t="shared" ref="AK17:AK19" si="14">AE17/4</f>
        <v>6.75</v>
      </c>
      <c r="AL17" s="1">
        <f t="shared" ref="AL17:AL19" si="15">AF17/2</f>
        <v>7</v>
      </c>
      <c r="AP17" s="252" t="s">
        <v>239</v>
      </c>
      <c r="AQ17" s="253">
        <f>AVERAGE(AQ4:AQ12)</f>
        <v>19</v>
      </c>
      <c r="AR17" s="253">
        <f>AVERAGE(AR4:AR12)</f>
        <v>37.444444444444443</v>
      </c>
      <c r="AS17" s="253">
        <f>AVERAGE(AS4:AS12)</f>
        <v>38.777777777777779</v>
      </c>
      <c r="AT17" s="253">
        <f t="shared" ref="AT17:BA17" si="16">AVERAGE(AT4:AT12)</f>
        <v>23.333333333333332</v>
      </c>
      <c r="AU17" s="253">
        <f t="shared" si="16"/>
        <v>10.333333333333334</v>
      </c>
      <c r="AV17" s="253">
        <f t="shared" si="16"/>
        <v>5.155555555555555</v>
      </c>
      <c r="AW17" s="253">
        <f t="shared" si="16"/>
        <v>4.75</v>
      </c>
      <c r="AX17" s="253">
        <f t="shared" si="16"/>
        <v>4.6805555555555554</v>
      </c>
      <c r="AY17" s="253">
        <f t="shared" si="16"/>
        <v>5.5396825396825404</v>
      </c>
      <c r="AZ17" s="253">
        <f t="shared" si="16"/>
        <v>5.833333333333333</v>
      </c>
      <c r="BA17" s="253">
        <f t="shared" si="16"/>
        <v>5.166666666666667</v>
      </c>
    </row>
    <row r="18" spans="1:53" x14ac:dyDescent="0.3">
      <c r="A18" s="230">
        <v>15</v>
      </c>
      <c r="B18" s="6">
        <v>2</v>
      </c>
      <c r="C18" s="6">
        <v>6</v>
      </c>
      <c r="D18" s="6">
        <v>7</v>
      </c>
      <c r="E18" s="6">
        <v>5</v>
      </c>
      <c r="F18" s="6">
        <v>2</v>
      </c>
      <c r="G18" s="6">
        <v>4</v>
      </c>
      <c r="H18" s="6">
        <v>2</v>
      </c>
      <c r="I18" s="6">
        <v>7</v>
      </c>
      <c r="J18" s="6">
        <v>1</v>
      </c>
      <c r="K18" s="6">
        <v>3</v>
      </c>
      <c r="L18" s="6">
        <v>7</v>
      </c>
      <c r="M18" s="6">
        <v>2</v>
      </c>
      <c r="N18" s="6">
        <v>2</v>
      </c>
      <c r="O18" s="6">
        <v>4</v>
      </c>
      <c r="P18" s="6">
        <v>4</v>
      </c>
      <c r="Q18" s="6">
        <v>3</v>
      </c>
      <c r="R18" s="86">
        <v>7</v>
      </c>
      <c r="S18" s="6">
        <v>3</v>
      </c>
      <c r="T18" s="6">
        <v>2</v>
      </c>
      <c r="U18" s="6">
        <v>2</v>
      </c>
      <c r="V18" s="6">
        <v>3</v>
      </c>
      <c r="W18" s="6">
        <v>3</v>
      </c>
      <c r="X18" s="6">
        <v>7</v>
      </c>
      <c r="Y18" s="6">
        <v>4</v>
      </c>
      <c r="Z18" s="6">
        <v>3</v>
      </c>
      <c r="AA18" s="238"/>
      <c r="AB18" s="85">
        <f t="shared" si="0"/>
        <v>8</v>
      </c>
      <c r="AC18" s="1">
        <f t="shared" si="7"/>
        <v>26</v>
      </c>
      <c r="AD18" s="1">
        <f t="shared" si="8"/>
        <v>30</v>
      </c>
      <c r="AE18" s="1">
        <f t="shared" si="9"/>
        <v>23</v>
      </c>
      <c r="AF18" s="1">
        <f t="shared" si="10"/>
        <v>8</v>
      </c>
      <c r="AG18" s="6">
        <f t="shared" ref="AG18:AG19" si="17">SUM(B18:Z18)/25</f>
        <v>3.8</v>
      </c>
      <c r="AH18" s="6">
        <f t="shared" si="11"/>
        <v>2</v>
      </c>
      <c r="AI18" s="36">
        <f t="shared" si="12"/>
        <v>3.25</v>
      </c>
      <c r="AJ18" s="36">
        <f t="shared" si="13"/>
        <v>4.2857142857142856</v>
      </c>
      <c r="AK18" s="6">
        <f t="shared" si="14"/>
        <v>5.75</v>
      </c>
      <c r="AL18" s="6">
        <f t="shared" si="15"/>
        <v>4</v>
      </c>
      <c r="AP18" s="254" t="s">
        <v>240</v>
      </c>
      <c r="AQ18" s="255">
        <f>STDEV(AQ4:AQ12)</f>
        <v>3.905124837953327</v>
      </c>
      <c r="AR18" s="255">
        <f>STDEV(AR4:AR12)</f>
        <v>7.5184957124266436</v>
      </c>
      <c r="AS18" s="255">
        <f>STDEV(AS4:AS12)</f>
        <v>8.4967313976872507</v>
      </c>
      <c r="AT18" s="255">
        <f t="shared" ref="AT18:BA18" si="18">STDEV(AT4:AT12)</f>
        <v>3.5707142142714252</v>
      </c>
      <c r="AU18" s="255">
        <f t="shared" si="18"/>
        <v>3.1224989991991992</v>
      </c>
      <c r="AV18" s="255">
        <f t="shared" si="18"/>
        <v>0.93004181506950989</v>
      </c>
      <c r="AW18" s="255">
        <f t="shared" si="18"/>
        <v>0.97628120948833175</v>
      </c>
      <c r="AX18" s="255">
        <f t="shared" si="18"/>
        <v>0.93981196405333045</v>
      </c>
      <c r="AY18" s="255">
        <f t="shared" si="18"/>
        <v>1.2138187710981792</v>
      </c>
      <c r="AZ18" s="255">
        <f t="shared" si="18"/>
        <v>0.8926785535678563</v>
      </c>
      <c r="BA18" s="255">
        <f t="shared" si="18"/>
        <v>1.5612494995995996</v>
      </c>
    </row>
    <row r="19" spans="1:53" x14ac:dyDescent="0.3">
      <c r="A19" s="230">
        <v>16</v>
      </c>
      <c r="B19" s="6">
        <v>1</v>
      </c>
      <c r="C19" s="6">
        <v>6</v>
      </c>
      <c r="D19" s="6">
        <v>4</v>
      </c>
      <c r="E19" s="6">
        <v>3</v>
      </c>
      <c r="F19" s="6">
        <v>7</v>
      </c>
      <c r="G19" s="6">
        <v>7</v>
      </c>
      <c r="H19" s="6">
        <v>7</v>
      </c>
      <c r="I19" s="6">
        <v>5</v>
      </c>
      <c r="J19" s="6">
        <v>4</v>
      </c>
      <c r="K19" s="6">
        <v>5</v>
      </c>
      <c r="L19" s="6">
        <v>7</v>
      </c>
      <c r="M19" s="6">
        <v>5</v>
      </c>
      <c r="N19" s="6">
        <v>7</v>
      </c>
      <c r="O19" s="6">
        <v>7</v>
      </c>
      <c r="P19" s="6">
        <v>5</v>
      </c>
      <c r="Q19" s="6">
        <v>7</v>
      </c>
      <c r="R19" s="86">
        <v>7</v>
      </c>
      <c r="S19" s="6">
        <v>5</v>
      </c>
      <c r="T19" s="6">
        <v>4</v>
      </c>
      <c r="U19" s="6">
        <v>5</v>
      </c>
      <c r="V19" s="6">
        <v>7</v>
      </c>
      <c r="W19" s="6">
        <v>7</v>
      </c>
      <c r="X19" s="6">
        <v>7</v>
      </c>
      <c r="Y19" s="6">
        <v>7</v>
      </c>
      <c r="Z19" s="6">
        <v>6</v>
      </c>
      <c r="AA19" s="238"/>
      <c r="AB19" s="85">
        <f t="shared" si="0"/>
        <v>20</v>
      </c>
      <c r="AC19" s="1">
        <f t="shared" si="7"/>
        <v>45</v>
      </c>
      <c r="AD19" s="1">
        <f t="shared" si="8"/>
        <v>42</v>
      </c>
      <c r="AE19" s="1">
        <f t="shared" si="9"/>
        <v>23</v>
      </c>
      <c r="AF19" s="1">
        <f t="shared" si="10"/>
        <v>12</v>
      </c>
      <c r="AG19" s="6">
        <f t="shared" si="17"/>
        <v>5.68</v>
      </c>
      <c r="AH19" s="6">
        <f t="shared" si="11"/>
        <v>5</v>
      </c>
      <c r="AI19" s="36">
        <f t="shared" si="12"/>
        <v>5.625</v>
      </c>
      <c r="AJ19" s="36">
        <f t="shared" si="13"/>
        <v>6</v>
      </c>
      <c r="AK19" s="6">
        <f t="shared" si="14"/>
        <v>5.75</v>
      </c>
      <c r="AL19" s="6">
        <f t="shared" si="15"/>
        <v>6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1:53" x14ac:dyDescent="0.3">
      <c r="A20" s="237">
        <v>17</v>
      </c>
      <c r="B20" s="272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3"/>
      <c r="S20" s="272"/>
      <c r="T20" s="272"/>
      <c r="U20" s="272"/>
      <c r="V20" s="272"/>
      <c r="W20" s="272"/>
      <c r="X20" s="272"/>
      <c r="Y20" s="272"/>
      <c r="Z20" s="272"/>
      <c r="AA20" s="238"/>
      <c r="AB20" s="270"/>
      <c r="AC20" s="29"/>
      <c r="AD20" s="29"/>
      <c r="AE20" s="29"/>
      <c r="AF20" s="29"/>
      <c r="AG20" s="40"/>
      <c r="AH20" s="40"/>
      <c r="AI20" s="41"/>
      <c r="AJ20" s="41"/>
      <c r="AK20" s="40"/>
      <c r="AL20" s="40"/>
      <c r="AP20" s="81"/>
      <c r="AQ20" s="240" t="s">
        <v>241</v>
      </c>
      <c r="AR20" s="240"/>
      <c r="AS20" s="240"/>
      <c r="AT20" s="240"/>
      <c r="AU20" s="240"/>
      <c r="AV20" s="241"/>
      <c r="AW20" s="245" t="s">
        <v>227</v>
      </c>
      <c r="AX20" s="246"/>
      <c r="AY20" s="246"/>
      <c r="AZ20" s="246"/>
      <c r="BA20" s="247"/>
    </row>
    <row r="21" spans="1:53" x14ac:dyDescent="0.3">
      <c r="AP21" s="39" t="s">
        <v>190</v>
      </c>
      <c r="AQ21" s="39" t="s">
        <v>228</v>
      </c>
      <c r="AR21" s="39" t="s">
        <v>229</v>
      </c>
      <c r="AS21" s="39" t="s">
        <v>230</v>
      </c>
      <c r="AT21" s="39" t="s">
        <v>231</v>
      </c>
      <c r="AU21" s="39" t="s">
        <v>232</v>
      </c>
      <c r="AV21" s="39" t="s">
        <v>226</v>
      </c>
      <c r="AW21" s="39" t="s">
        <v>228</v>
      </c>
      <c r="AX21" s="39" t="s">
        <v>229</v>
      </c>
      <c r="AY21" s="39" t="s">
        <v>230</v>
      </c>
      <c r="AZ21" s="39" t="s">
        <v>231</v>
      </c>
      <c r="BA21" s="39" t="s">
        <v>232</v>
      </c>
    </row>
    <row r="22" spans="1:53" x14ac:dyDescent="0.3">
      <c r="AP22" s="39">
        <v>1</v>
      </c>
      <c r="AQ22" s="4">
        <v>23</v>
      </c>
      <c r="AR22" s="4">
        <v>54</v>
      </c>
      <c r="AS22" s="4">
        <v>46</v>
      </c>
      <c r="AT22" s="4">
        <v>27</v>
      </c>
      <c r="AU22" s="4">
        <v>14</v>
      </c>
      <c r="AV22" s="4">
        <v>6.56</v>
      </c>
      <c r="AW22" s="4">
        <v>5.75</v>
      </c>
      <c r="AX22" s="64">
        <v>6.75</v>
      </c>
      <c r="AY22" s="87">
        <v>6.5714285714285703</v>
      </c>
      <c r="AZ22" s="4">
        <v>6.75</v>
      </c>
      <c r="BA22" s="4">
        <v>7</v>
      </c>
    </row>
    <row r="23" spans="1:53" x14ac:dyDescent="0.3">
      <c r="Y23" s="256" t="s">
        <v>242</v>
      </c>
      <c r="Z23" s="32">
        <f>COUNT(B4:B20)</f>
        <v>14</v>
      </c>
      <c r="AB23" s="249" t="s">
        <v>234</v>
      </c>
      <c r="AC23" s="250"/>
      <c r="AD23" s="250"/>
      <c r="AE23" s="250"/>
      <c r="AF23" s="250"/>
      <c r="AG23" s="257"/>
      <c r="AH23" s="258" t="s">
        <v>236</v>
      </c>
      <c r="AI23" s="258"/>
      <c r="AJ23" s="258"/>
      <c r="AK23" s="258"/>
      <c r="AL23" s="258"/>
      <c r="AP23" s="39">
        <v>2</v>
      </c>
      <c r="AQ23" s="6">
        <v>27</v>
      </c>
      <c r="AR23" s="6">
        <v>56</v>
      </c>
      <c r="AS23" s="6">
        <v>49</v>
      </c>
      <c r="AT23" s="6">
        <v>28</v>
      </c>
      <c r="AU23" s="6">
        <v>14</v>
      </c>
      <c r="AV23" s="6">
        <v>6.96</v>
      </c>
      <c r="AW23" s="6">
        <v>6.75</v>
      </c>
      <c r="AX23" s="36">
        <v>7</v>
      </c>
      <c r="AY23" s="51">
        <v>7</v>
      </c>
      <c r="AZ23" s="6">
        <v>7</v>
      </c>
      <c r="BA23" s="6">
        <v>7</v>
      </c>
    </row>
    <row r="24" spans="1:53" x14ac:dyDescent="0.3">
      <c r="B24" s="106"/>
      <c r="AB24" s="32" t="s">
        <v>228</v>
      </c>
      <c r="AC24" s="32" t="s">
        <v>229</v>
      </c>
      <c r="AD24" s="32" t="s">
        <v>237</v>
      </c>
      <c r="AE24" s="32" t="s">
        <v>231</v>
      </c>
      <c r="AF24" s="32" t="s">
        <v>232</v>
      </c>
      <c r="AG24" s="32" t="s">
        <v>238</v>
      </c>
      <c r="AH24" s="39" t="s">
        <v>228</v>
      </c>
      <c r="AI24" s="39" t="s">
        <v>229</v>
      </c>
      <c r="AJ24" s="39" t="s">
        <v>230</v>
      </c>
      <c r="AK24" s="39" t="s">
        <v>231</v>
      </c>
      <c r="AL24" s="39" t="s">
        <v>232</v>
      </c>
      <c r="AP24" s="39">
        <v>3</v>
      </c>
      <c r="AQ24" s="6">
        <v>23</v>
      </c>
      <c r="AR24" s="6">
        <v>54</v>
      </c>
      <c r="AS24" s="6">
        <v>46</v>
      </c>
      <c r="AT24" s="6">
        <v>27</v>
      </c>
      <c r="AU24" s="6">
        <v>14</v>
      </c>
      <c r="AV24" s="6">
        <v>6.56</v>
      </c>
      <c r="AW24" s="6">
        <v>5.75</v>
      </c>
      <c r="AX24" s="36">
        <v>6.75</v>
      </c>
      <c r="AY24" s="51">
        <v>6.5714285714285712</v>
      </c>
      <c r="AZ24" s="6">
        <v>6.75</v>
      </c>
      <c r="BA24" s="6">
        <v>7</v>
      </c>
    </row>
    <row r="25" spans="1:53" x14ac:dyDescent="0.3">
      <c r="AA25" s="259" t="s">
        <v>239</v>
      </c>
      <c r="AB25" s="260">
        <f t="shared" ref="AB25:AL25" si="19">AVERAGE(AB4:AB20)</f>
        <v>18.357142857142858</v>
      </c>
      <c r="AC25" s="260">
        <f t="shared" si="19"/>
        <v>37.928571428571431</v>
      </c>
      <c r="AD25" s="260">
        <f t="shared" si="19"/>
        <v>37.642857142857146</v>
      </c>
      <c r="AE25" s="260">
        <f t="shared" si="19"/>
        <v>22.714285714285715</v>
      </c>
      <c r="AF25" s="260">
        <f t="shared" si="19"/>
        <v>10.428571428571429</v>
      </c>
      <c r="AG25" s="260">
        <f t="shared" si="19"/>
        <v>5.0828571428571427</v>
      </c>
      <c r="AH25" s="260">
        <f t="shared" si="19"/>
        <v>4.5892857142857144</v>
      </c>
      <c r="AI25" s="260">
        <f t="shared" si="19"/>
        <v>4.7410714285714288</v>
      </c>
      <c r="AJ25" s="260">
        <f t="shared" si="19"/>
        <v>5.3775510204081645</v>
      </c>
      <c r="AK25" s="260">
        <f t="shared" si="19"/>
        <v>5.6785714285714288</v>
      </c>
      <c r="AL25" s="260">
        <f t="shared" si="19"/>
        <v>5.2142857142857144</v>
      </c>
      <c r="AP25" s="39">
        <v>5</v>
      </c>
      <c r="AQ25" s="6">
        <v>27</v>
      </c>
      <c r="AR25" s="6">
        <v>56</v>
      </c>
      <c r="AS25" s="6">
        <v>49</v>
      </c>
      <c r="AT25" s="6">
        <v>28</v>
      </c>
      <c r="AU25" s="6">
        <v>14</v>
      </c>
      <c r="AV25" s="6">
        <v>6.96</v>
      </c>
      <c r="AW25" s="6">
        <v>6.75</v>
      </c>
      <c r="AX25" s="36">
        <v>7</v>
      </c>
      <c r="AY25" s="51">
        <v>7</v>
      </c>
      <c r="AZ25" s="6">
        <v>7</v>
      </c>
      <c r="BA25" s="6">
        <v>7</v>
      </c>
    </row>
    <row r="26" spans="1:53" ht="15" thickBot="1" x14ac:dyDescent="0.35">
      <c r="AA26" s="261" t="s">
        <v>240</v>
      </c>
      <c r="AB26" s="262">
        <f t="shared" ref="AB26:AL26" si="20">STDEV(AB4:AB20)</f>
        <v>5.3436827240158102</v>
      </c>
      <c r="AC26" s="262">
        <f t="shared" si="20"/>
        <v>8.8270936563278006</v>
      </c>
      <c r="AD26" s="262">
        <f t="shared" si="20"/>
        <v>10.081263221038729</v>
      </c>
      <c r="AE26" s="262">
        <f t="shared" si="20"/>
        <v>3.7912565692163849</v>
      </c>
      <c r="AF26" s="262">
        <f t="shared" si="20"/>
        <v>3.2983512364696503</v>
      </c>
      <c r="AG26" s="262">
        <f t="shared" si="20"/>
        <v>1.1295705689905653</v>
      </c>
      <c r="AH26" s="262">
        <f t="shared" si="20"/>
        <v>1.3359206810039526</v>
      </c>
      <c r="AI26" s="262">
        <f t="shared" si="20"/>
        <v>1.1033867070409751</v>
      </c>
      <c r="AJ26" s="262">
        <f t="shared" si="20"/>
        <v>1.4401804601483827</v>
      </c>
      <c r="AK26" s="262">
        <f t="shared" si="20"/>
        <v>0.94781414230409622</v>
      </c>
      <c r="AL26" s="262">
        <f t="shared" si="20"/>
        <v>1.6491756182348252</v>
      </c>
      <c r="AP26" s="39">
        <v>7</v>
      </c>
      <c r="AQ26" s="6">
        <v>25</v>
      </c>
      <c r="AR26" s="6">
        <v>52</v>
      </c>
      <c r="AS26" s="6">
        <v>49</v>
      </c>
      <c r="AT26" s="6">
        <v>25</v>
      </c>
      <c r="AU26" s="6">
        <v>14</v>
      </c>
      <c r="AV26" s="6">
        <v>6.6</v>
      </c>
      <c r="AW26" s="6">
        <v>6.25</v>
      </c>
      <c r="AX26" s="36">
        <v>6.5</v>
      </c>
      <c r="AY26" s="51">
        <v>7</v>
      </c>
      <c r="AZ26" s="6">
        <v>6.25</v>
      </c>
      <c r="BA26" s="6">
        <v>7</v>
      </c>
    </row>
    <row r="27" spans="1:53" ht="15" thickBot="1" x14ac:dyDescent="0.35">
      <c r="A27" s="268" t="s">
        <v>245</v>
      </c>
      <c r="AP27" s="39">
        <v>9</v>
      </c>
      <c r="AQ27" s="6">
        <v>20</v>
      </c>
      <c r="AR27" s="6">
        <v>36</v>
      </c>
      <c r="AS27" s="6">
        <v>44</v>
      </c>
      <c r="AT27" s="6">
        <v>26</v>
      </c>
      <c r="AU27" s="6">
        <v>8</v>
      </c>
      <c r="AV27" s="6">
        <v>5.36</v>
      </c>
      <c r="AW27" s="6">
        <v>5</v>
      </c>
      <c r="AX27" s="36">
        <v>4.5</v>
      </c>
      <c r="AY27" s="51">
        <v>6.2857142857142856</v>
      </c>
      <c r="AZ27" s="6">
        <v>6.5</v>
      </c>
      <c r="BA27" s="6">
        <v>4</v>
      </c>
    </row>
    <row r="28" spans="1:53" x14ac:dyDescent="0.3">
      <c r="B28" s="39" t="s">
        <v>224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239" t="s">
        <v>243</v>
      </c>
      <c r="AC28" s="240"/>
      <c r="AD28" s="240"/>
      <c r="AE28" s="240"/>
      <c r="AF28" s="240"/>
      <c r="AG28" s="241"/>
      <c r="AH28" s="245" t="s">
        <v>227</v>
      </c>
      <c r="AI28" s="246"/>
      <c r="AJ28" s="246"/>
      <c r="AK28" s="246"/>
      <c r="AL28" s="247"/>
      <c r="AP28" s="39">
        <v>10</v>
      </c>
      <c r="AQ28" s="6">
        <v>18</v>
      </c>
      <c r="AR28" s="6">
        <v>35</v>
      </c>
      <c r="AS28" s="6">
        <v>27</v>
      </c>
      <c r="AT28" s="6">
        <v>19</v>
      </c>
      <c r="AU28" s="6">
        <v>9</v>
      </c>
      <c r="AV28" s="6">
        <v>4.32</v>
      </c>
      <c r="AW28" s="6">
        <v>4.5</v>
      </c>
      <c r="AX28" s="36">
        <v>4.375</v>
      </c>
      <c r="AY28" s="51">
        <v>3.8571428571428572</v>
      </c>
      <c r="AZ28" s="6">
        <v>4.75</v>
      </c>
      <c r="BA28" s="6">
        <v>4.5</v>
      </c>
    </row>
    <row r="29" spans="1:53" x14ac:dyDescent="0.3">
      <c r="A29" s="231" t="s">
        <v>195</v>
      </c>
      <c r="B29" s="231">
        <v>1</v>
      </c>
      <c r="C29" s="231">
        <v>2</v>
      </c>
      <c r="D29" s="231">
        <v>3</v>
      </c>
      <c r="E29" s="231">
        <v>4</v>
      </c>
      <c r="F29" s="232">
        <v>5</v>
      </c>
      <c r="G29" s="231">
        <v>6</v>
      </c>
      <c r="H29" s="231">
        <v>7</v>
      </c>
      <c r="I29" s="231">
        <v>8</v>
      </c>
      <c r="J29" s="231">
        <v>9</v>
      </c>
      <c r="K29" s="231">
        <v>10</v>
      </c>
      <c r="L29" s="231">
        <v>11</v>
      </c>
      <c r="M29" s="231">
        <v>12</v>
      </c>
      <c r="N29" s="231">
        <v>13</v>
      </c>
      <c r="O29" s="231">
        <v>14</v>
      </c>
      <c r="P29" s="231">
        <v>15</v>
      </c>
      <c r="Q29" s="231">
        <v>16</v>
      </c>
      <c r="R29" s="231">
        <v>17</v>
      </c>
      <c r="S29" s="231">
        <v>18</v>
      </c>
      <c r="T29" s="231">
        <v>19</v>
      </c>
      <c r="U29" s="231">
        <v>20</v>
      </c>
      <c r="V29" s="231">
        <v>21</v>
      </c>
      <c r="W29" s="231">
        <v>22</v>
      </c>
      <c r="X29" s="231">
        <v>23</v>
      </c>
      <c r="Y29" s="231">
        <v>24</v>
      </c>
      <c r="Z29" s="231">
        <v>25</v>
      </c>
      <c r="AA29" s="238"/>
      <c r="AB29" s="39" t="s">
        <v>228</v>
      </c>
      <c r="AC29" s="39" t="s">
        <v>229</v>
      </c>
      <c r="AD29" s="39" t="s">
        <v>230</v>
      </c>
      <c r="AE29" s="39" t="s">
        <v>231</v>
      </c>
      <c r="AF29" s="39" t="s">
        <v>232</v>
      </c>
      <c r="AG29" s="39" t="s">
        <v>226</v>
      </c>
      <c r="AH29" s="39" t="s">
        <v>228</v>
      </c>
      <c r="AI29" s="39" t="s">
        <v>229</v>
      </c>
      <c r="AJ29" s="39" t="s">
        <v>230</v>
      </c>
      <c r="AK29" s="39" t="s">
        <v>231</v>
      </c>
      <c r="AL29" s="39" t="s">
        <v>232</v>
      </c>
      <c r="AN29" s="217" t="s">
        <v>235</v>
      </c>
      <c r="AO29" s="32">
        <f>COUNT(AQ22:AQ30)</f>
        <v>9</v>
      </c>
      <c r="AP29" s="1">
        <v>12</v>
      </c>
      <c r="AQ29" s="6">
        <v>17</v>
      </c>
      <c r="AR29" s="6">
        <v>35</v>
      </c>
      <c r="AS29" s="6">
        <v>33</v>
      </c>
      <c r="AT29" s="6">
        <v>23</v>
      </c>
      <c r="AU29" s="6">
        <v>11</v>
      </c>
      <c r="AV29" s="6">
        <v>4.76</v>
      </c>
      <c r="AW29" s="6">
        <v>4.25</v>
      </c>
      <c r="AX29" s="36">
        <v>4.375</v>
      </c>
      <c r="AY29" s="51">
        <v>4.7142857142857144</v>
      </c>
      <c r="AZ29" s="6">
        <v>5.75</v>
      </c>
      <c r="BA29" s="6">
        <v>5.5</v>
      </c>
    </row>
    <row r="30" spans="1:53" x14ac:dyDescent="0.3">
      <c r="A30" s="233">
        <v>1</v>
      </c>
      <c r="B30" s="4">
        <v>4</v>
      </c>
      <c r="C30" s="6">
        <v>7</v>
      </c>
      <c r="D30" s="6">
        <v>7</v>
      </c>
      <c r="E30" s="6">
        <v>6</v>
      </c>
      <c r="F30" s="4">
        <v>6</v>
      </c>
      <c r="G30" s="4">
        <v>7</v>
      </c>
      <c r="H30" s="4">
        <v>7</v>
      </c>
      <c r="I30" s="4">
        <v>7</v>
      </c>
      <c r="J30" s="4">
        <v>6</v>
      </c>
      <c r="K30" s="4">
        <v>7</v>
      </c>
      <c r="L30" s="4">
        <v>7</v>
      </c>
      <c r="M30" s="4">
        <v>5</v>
      </c>
      <c r="N30" s="4">
        <v>7</v>
      </c>
      <c r="O30" s="4">
        <v>7</v>
      </c>
      <c r="P30" s="4">
        <v>7</v>
      </c>
      <c r="Q30" s="4">
        <v>7</v>
      </c>
      <c r="R30" s="4">
        <v>7</v>
      </c>
      <c r="S30" s="4">
        <v>7</v>
      </c>
      <c r="T30" s="4">
        <v>6</v>
      </c>
      <c r="U30" s="4">
        <v>5</v>
      </c>
      <c r="V30" s="4">
        <v>7</v>
      </c>
      <c r="W30" s="4">
        <v>7</v>
      </c>
      <c r="X30" s="4">
        <v>7</v>
      </c>
      <c r="Y30" s="4">
        <v>7</v>
      </c>
      <c r="Z30" s="4">
        <v>7</v>
      </c>
      <c r="AA30" s="238"/>
      <c r="AB30" s="85">
        <f t="shared" ref="AB30:AB42" si="21">SUM(B30,H30,N30,U30)</f>
        <v>23</v>
      </c>
      <c r="AC30" s="1">
        <f>SUM(E30,J30,K30,O30,Q30,S30,W30,Y30)</f>
        <v>54</v>
      </c>
      <c r="AD30" s="1">
        <f>SUM(C30,L30,M30,T30,V30,X30,Z30)</f>
        <v>46</v>
      </c>
      <c r="AE30" s="1">
        <f>SUM(D30,F30,I30,R30)</f>
        <v>27</v>
      </c>
      <c r="AF30" s="1">
        <f>SUM(G30,P30)</f>
        <v>14</v>
      </c>
      <c r="AG30" s="1">
        <f>SUM(B30:Z30)/25</f>
        <v>6.56</v>
      </c>
      <c r="AH30" s="1">
        <f t="shared" ref="AH30:AH42" si="22">AB30/4</f>
        <v>5.75</v>
      </c>
      <c r="AI30" s="1">
        <f t="shared" ref="AI30:AI42" si="23">AC30/8</f>
        <v>6.75</v>
      </c>
      <c r="AJ30" s="234">
        <f t="shared" ref="AJ30:AJ42" si="24">AD30/7</f>
        <v>6.5714285714285712</v>
      </c>
      <c r="AK30" s="1">
        <f t="shared" ref="AK30:AK42" si="25">AE30/4</f>
        <v>6.75</v>
      </c>
      <c r="AL30" s="1">
        <f t="shared" ref="AL30:AL42" si="26">AF30/2</f>
        <v>7</v>
      </c>
      <c r="AP30" s="1">
        <v>13</v>
      </c>
      <c r="AQ30" s="6">
        <v>21</v>
      </c>
      <c r="AR30" s="6">
        <v>56</v>
      </c>
      <c r="AS30" s="6">
        <v>47</v>
      </c>
      <c r="AT30" s="6">
        <v>25</v>
      </c>
      <c r="AU30" s="6">
        <v>14</v>
      </c>
      <c r="AV30" s="6">
        <v>6.52</v>
      </c>
      <c r="AW30" s="6">
        <v>5.25</v>
      </c>
      <c r="AX30" s="36">
        <v>7</v>
      </c>
      <c r="AY30" s="51">
        <v>6.7142857142857144</v>
      </c>
      <c r="AZ30" s="6">
        <v>6.25</v>
      </c>
      <c r="BA30" s="6">
        <v>7</v>
      </c>
    </row>
    <row r="31" spans="1:53" x14ac:dyDescent="0.3">
      <c r="A31" s="230">
        <v>2</v>
      </c>
      <c r="B31" s="6">
        <v>6</v>
      </c>
      <c r="C31" s="6">
        <v>7</v>
      </c>
      <c r="D31" s="6">
        <v>7</v>
      </c>
      <c r="E31" s="6">
        <v>7</v>
      </c>
      <c r="F31" s="6">
        <v>7</v>
      </c>
      <c r="G31" s="6">
        <v>7</v>
      </c>
      <c r="H31" s="6">
        <v>7</v>
      </c>
      <c r="I31" s="6">
        <v>7</v>
      </c>
      <c r="J31" s="6">
        <v>7</v>
      </c>
      <c r="K31" s="6">
        <v>7</v>
      </c>
      <c r="L31" s="6">
        <v>7</v>
      </c>
      <c r="M31" s="6">
        <v>7</v>
      </c>
      <c r="N31" s="6">
        <v>7</v>
      </c>
      <c r="O31" s="6">
        <v>7</v>
      </c>
      <c r="P31" s="6">
        <v>7</v>
      </c>
      <c r="Q31" s="6">
        <v>7</v>
      </c>
      <c r="R31" s="6">
        <v>7</v>
      </c>
      <c r="S31" s="6">
        <v>7</v>
      </c>
      <c r="T31" s="6">
        <v>7</v>
      </c>
      <c r="U31" s="6">
        <v>7</v>
      </c>
      <c r="V31" s="6">
        <v>7</v>
      </c>
      <c r="W31" s="6">
        <v>7</v>
      </c>
      <c r="X31" s="6">
        <v>7</v>
      </c>
      <c r="Y31" s="6">
        <v>7</v>
      </c>
      <c r="Z31" s="6">
        <v>7</v>
      </c>
      <c r="AA31" s="238"/>
      <c r="AB31" s="85">
        <f t="shared" si="21"/>
        <v>27</v>
      </c>
      <c r="AC31" s="1">
        <f t="shared" ref="AC31:AC42" si="27">SUM(E31,J31,K31,O31,Q31,S31,W31,Y31)</f>
        <v>56</v>
      </c>
      <c r="AD31" s="1">
        <f t="shared" ref="AD31:AD42" si="28">SUM(C31,L31,M31,T31,V31,X31,Z31)</f>
        <v>49</v>
      </c>
      <c r="AE31" s="1">
        <f t="shared" ref="AE31:AE42" si="29">SUM(D31,F31,I31,R31)</f>
        <v>28</v>
      </c>
      <c r="AF31" s="1">
        <f t="shared" ref="AF31:AF42" si="30">SUM(G31,P31)</f>
        <v>14</v>
      </c>
      <c r="AG31" s="1">
        <f t="shared" ref="AG31:AG41" si="31">SUM(B31:Z31)/25</f>
        <v>6.96</v>
      </c>
      <c r="AH31" s="1">
        <f t="shared" si="22"/>
        <v>6.75</v>
      </c>
      <c r="AI31" s="1">
        <f t="shared" si="23"/>
        <v>7</v>
      </c>
      <c r="AJ31" s="234">
        <f t="shared" si="24"/>
        <v>7</v>
      </c>
      <c r="AK31" s="1">
        <f t="shared" si="25"/>
        <v>7</v>
      </c>
      <c r="AL31" s="1">
        <f t="shared" si="26"/>
        <v>7</v>
      </c>
      <c r="AP31" s="252" t="s">
        <v>239</v>
      </c>
      <c r="AQ31" s="253">
        <f>AVERAGE(AQ22:AQ30)</f>
        <v>22.333333333333332</v>
      </c>
      <c r="AR31" s="253">
        <f>AVERAGE(AR22:AR30)</f>
        <v>48.222222222222221</v>
      </c>
      <c r="AS31" s="253">
        <f t="shared" ref="AS31:AZ31" si="32">AVERAGE(AS22:AS30)</f>
        <v>43.333333333333336</v>
      </c>
      <c r="AT31" s="253">
        <f t="shared" si="32"/>
        <v>25.333333333333332</v>
      </c>
      <c r="AU31" s="253">
        <f t="shared" si="32"/>
        <v>12.444444444444445</v>
      </c>
      <c r="AV31" s="253">
        <f t="shared" si="32"/>
        <v>6.0666666666666664</v>
      </c>
      <c r="AW31" s="253">
        <f t="shared" si="32"/>
        <v>5.583333333333333</v>
      </c>
      <c r="AX31" s="253">
        <f t="shared" si="32"/>
        <v>6.0277777777777777</v>
      </c>
      <c r="AY31" s="253">
        <f t="shared" si="32"/>
        <v>6.1904761904761898</v>
      </c>
      <c r="AZ31" s="253">
        <f t="shared" si="32"/>
        <v>6.333333333333333</v>
      </c>
      <c r="BA31" s="253">
        <f>AVERAGE(BA22:BA30)</f>
        <v>6.2222222222222223</v>
      </c>
    </row>
    <row r="32" spans="1:53" x14ac:dyDescent="0.3">
      <c r="A32" s="230">
        <v>3</v>
      </c>
      <c r="B32" s="6">
        <v>6</v>
      </c>
      <c r="C32" s="6">
        <v>7</v>
      </c>
      <c r="D32" s="6">
        <v>6</v>
      </c>
      <c r="E32" s="6">
        <v>5</v>
      </c>
      <c r="F32" s="6">
        <v>5</v>
      </c>
      <c r="G32" s="6">
        <v>7</v>
      </c>
      <c r="H32" s="6">
        <v>7</v>
      </c>
      <c r="I32" s="6">
        <v>7</v>
      </c>
      <c r="J32" s="6">
        <v>6</v>
      </c>
      <c r="K32" s="6">
        <v>6</v>
      </c>
      <c r="L32" s="6">
        <v>7</v>
      </c>
      <c r="M32" s="6">
        <v>7</v>
      </c>
      <c r="N32" s="6">
        <v>7</v>
      </c>
      <c r="O32" s="6">
        <v>7</v>
      </c>
      <c r="P32" s="6">
        <v>7</v>
      </c>
      <c r="Q32" s="6">
        <v>7</v>
      </c>
      <c r="R32" s="6">
        <v>7</v>
      </c>
      <c r="S32" s="6">
        <v>7</v>
      </c>
      <c r="T32" s="6">
        <v>7</v>
      </c>
      <c r="U32" s="6">
        <v>5</v>
      </c>
      <c r="V32" s="6">
        <v>7</v>
      </c>
      <c r="W32" s="6">
        <v>7</v>
      </c>
      <c r="X32" s="6">
        <v>7</v>
      </c>
      <c r="Y32" s="6">
        <v>7</v>
      </c>
      <c r="Z32" s="6">
        <v>7</v>
      </c>
      <c r="AA32" s="238"/>
      <c r="AB32" s="85">
        <f t="shared" si="21"/>
        <v>25</v>
      </c>
      <c r="AC32" s="1">
        <f t="shared" si="27"/>
        <v>52</v>
      </c>
      <c r="AD32" s="1">
        <f t="shared" si="28"/>
        <v>49</v>
      </c>
      <c r="AE32" s="1">
        <f t="shared" si="29"/>
        <v>25</v>
      </c>
      <c r="AF32" s="1">
        <f t="shared" si="30"/>
        <v>14</v>
      </c>
      <c r="AG32" s="1">
        <f t="shared" si="31"/>
        <v>6.6</v>
      </c>
      <c r="AH32" s="1">
        <f t="shared" si="22"/>
        <v>6.25</v>
      </c>
      <c r="AI32" s="1">
        <f t="shared" si="23"/>
        <v>6.5</v>
      </c>
      <c r="AJ32" s="234">
        <f t="shared" si="24"/>
        <v>7</v>
      </c>
      <c r="AK32" s="1">
        <f t="shared" si="25"/>
        <v>6.25</v>
      </c>
      <c r="AL32" s="1">
        <f t="shared" si="26"/>
        <v>7</v>
      </c>
      <c r="AP32" s="254" t="s">
        <v>240</v>
      </c>
      <c r="AQ32" s="255">
        <f>STDEV(AQ22:AQ30)</f>
        <v>3.640054944640259</v>
      </c>
      <c r="AR32" s="255">
        <f>STDEV(AR22:AR30)</f>
        <v>9.7567640355009271</v>
      </c>
      <c r="AS32" s="255">
        <f t="shared" ref="AS32:AZ32" si="33">STDEV(AS22:AS30)</f>
        <v>7.8898669190297497</v>
      </c>
      <c r="AT32" s="255">
        <f t="shared" si="33"/>
        <v>2.8722813232690143</v>
      </c>
      <c r="AU32" s="255">
        <f t="shared" si="33"/>
        <v>2.4551533104427046</v>
      </c>
      <c r="AV32" s="255">
        <f t="shared" si="33"/>
        <v>0.98934321648253432</v>
      </c>
      <c r="AW32" s="255">
        <f t="shared" si="33"/>
        <v>0.91001373616006476</v>
      </c>
      <c r="AX32" s="255">
        <f t="shared" si="33"/>
        <v>1.2195955044376159</v>
      </c>
      <c r="AY32" s="255">
        <f t="shared" si="33"/>
        <v>1.1271238455756796</v>
      </c>
      <c r="AZ32" s="255">
        <f t="shared" si="33"/>
        <v>0.71807033081725358</v>
      </c>
      <c r="BA32" s="255">
        <f>STDEV(BA22:BA30)</f>
        <v>1.2275766552213523</v>
      </c>
    </row>
    <row r="33" spans="1:53" x14ac:dyDescent="0.3">
      <c r="A33" s="230">
        <v>4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238"/>
      <c r="AB33" s="270"/>
      <c r="AC33" s="29"/>
      <c r="AD33" s="29"/>
      <c r="AE33" s="29"/>
      <c r="AF33" s="29"/>
      <c r="AG33" s="29"/>
      <c r="AH33" s="29"/>
      <c r="AI33" s="29"/>
      <c r="AJ33" s="235"/>
      <c r="AK33" s="29"/>
      <c r="AL33" s="29"/>
    </row>
    <row r="34" spans="1:53" x14ac:dyDescent="0.3">
      <c r="A34" s="230">
        <v>5</v>
      </c>
      <c r="B34" s="6">
        <v>5</v>
      </c>
      <c r="C34" s="6">
        <v>7</v>
      </c>
      <c r="D34" s="6">
        <v>7</v>
      </c>
      <c r="E34" s="6">
        <v>5</v>
      </c>
      <c r="F34" s="6">
        <v>5</v>
      </c>
      <c r="G34" s="6">
        <v>6</v>
      </c>
      <c r="H34" s="6">
        <v>7</v>
      </c>
      <c r="I34" s="6">
        <v>7</v>
      </c>
      <c r="J34" s="6">
        <v>5</v>
      </c>
      <c r="K34" s="6">
        <v>6</v>
      </c>
      <c r="L34" s="6">
        <v>7</v>
      </c>
      <c r="M34" s="6">
        <v>7</v>
      </c>
      <c r="N34" s="6">
        <v>7</v>
      </c>
      <c r="O34" s="6">
        <v>7</v>
      </c>
      <c r="P34" s="6">
        <v>7</v>
      </c>
      <c r="Q34" s="6">
        <v>5</v>
      </c>
      <c r="R34" s="6">
        <v>7</v>
      </c>
      <c r="S34" s="6">
        <v>4</v>
      </c>
      <c r="T34" s="6">
        <v>7</v>
      </c>
      <c r="U34" s="6">
        <v>6</v>
      </c>
      <c r="V34" s="6">
        <v>7</v>
      </c>
      <c r="W34" s="6">
        <v>6</v>
      </c>
      <c r="X34" s="6">
        <v>7</v>
      </c>
      <c r="Y34" s="6">
        <v>7</v>
      </c>
      <c r="Z34" s="6">
        <v>7</v>
      </c>
      <c r="AA34" s="238"/>
      <c r="AB34" s="85">
        <f t="shared" si="21"/>
        <v>25</v>
      </c>
      <c r="AC34" s="1">
        <f t="shared" si="27"/>
        <v>45</v>
      </c>
      <c r="AD34" s="1">
        <f t="shared" si="28"/>
        <v>49</v>
      </c>
      <c r="AE34" s="1">
        <f t="shared" si="29"/>
        <v>26</v>
      </c>
      <c r="AF34" s="1">
        <f t="shared" si="30"/>
        <v>13</v>
      </c>
      <c r="AG34" s="1">
        <f t="shared" si="31"/>
        <v>6.32</v>
      </c>
      <c r="AH34" s="1">
        <f t="shared" si="22"/>
        <v>6.25</v>
      </c>
      <c r="AI34" s="1">
        <f t="shared" si="23"/>
        <v>5.625</v>
      </c>
      <c r="AJ34" s="234">
        <f t="shared" si="24"/>
        <v>7</v>
      </c>
      <c r="AK34" s="1">
        <f t="shared" si="25"/>
        <v>6.5</v>
      </c>
      <c r="AL34" s="1">
        <f t="shared" si="26"/>
        <v>6.5</v>
      </c>
    </row>
    <row r="35" spans="1:53" x14ac:dyDescent="0.3">
      <c r="A35" s="230">
        <v>6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238"/>
      <c r="AB35" s="270"/>
      <c r="AC35" s="29"/>
      <c r="AD35" s="29"/>
      <c r="AE35" s="29"/>
      <c r="AF35" s="29"/>
      <c r="AG35" s="29"/>
      <c r="AH35" s="29"/>
      <c r="AI35" s="29"/>
      <c r="AJ35" s="235"/>
      <c r="AK35" s="29"/>
      <c r="AL35" s="29"/>
      <c r="AP35" t="s">
        <v>174</v>
      </c>
    </row>
    <row r="36" spans="1:53" ht="15" thickBot="1" x14ac:dyDescent="0.35">
      <c r="A36" s="230">
        <v>7</v>
      </c>
      <c r="B36" s="6">
        <v>5</v>
      </c>
      <c r="C36" s="6">
        <v>7</v>
      </c>
      <c r="D36" s="6">
        <v>6</v>
      </c>
      <c r="E36" s="6">
        <v>5</v>
      </c>
      <c r="F36" s="6">
        <v>6</v>
      </c>
      <c r="G36" s="6">
        <v>7</v>
      </c>
      <c r="H36" s="6">
        <v>7</v>
      </c>
      <c r="I36" s="6">
        <v>7</v>
      </c>
      <c r="J36" s="6">
        <v>3</v>
      </c>
      <c r="K36" s="6">
        <v>3</v>
      </c>
      <c r="L36" s="6">
        <v>7</v>
      </c>
      <c r="M36" s="6">
        <v>7</v>
      </c>
      <c r="N36" s="6">
        <v>7</v>
      </c>
      <c r="O36" s="6">
        <v>7</v>
      </c>
      <c r="P36" s="6">
        <v>7</v>
      </c>
      <c r="Q36" s="6">
        <v>7</v>
      </c>
      <c r="R36" s="6">
        <v>7</v>
      </c>
      <c r="S36" s="6">
        <v>3</v>
      </c>
      <c r="T36" s="6">
        <v>5</v>
      </c>
      <c r="U36" s="6">
        <v>5</v>
      </c>
      <c r="V36" s="6">
        <v>6</v>
      </c>
      <c r="W36" s="6">
        <v>7</v>
      </c>
      <c r="X36" s="6">
        <v>7</v>
      </c>
      <c r="Y36" s="6">
        <v>7</v>
      </c>
      <c r="Z36" s="6">
        <v>7</v>
      </c>
      <c r="AA36" s="238"/>
      <c r="AB36" s="85">
        <f t="shared" si="21"/>
        <v>24</v>
      </c>
      <c r="AC36" s="1">
        <f t="shared" si="27"/>
        <v>42</v>
      </c>
      <c r="AD36" s="1">
        <f t="shared" si="28"/>
        <v>46</v>
      </c>
      <c r="AE36" s="1">
        <f t="shared" si="29"/>
        <v>26</v>
      </c>
      <c r="AF36" s="1">
        <f t="shared" si="30"/>
        <v>14</v>
      </c>
      <c r="AG36" s="1">
        <f t="shared" si="31"/>
        <v>6.08</v>
      </c>
      <c r="AH36" s="1">
        <f t="shared" si="22"/>
        <v>6</v>
      </c>
      <c r="AI36" s="1">
        <f t="shared" si="23"/>
        <v>5.25</v>
      </c>
      <c r="AJ36" s="234">
        <f t="shared" si="24"/>
        <v>6.5714285714285712</v>
      </c>
      <c r="AK36" s="1">
        <f t="shared" si="25"/>
        <v>6.5</v>
      </c>
      <c r="AL36" s="1">
        <f t="shared" si="26"/>
        <v>7</v>
      </c>
      <c r="AP36" s="252" t="s">
        <v>239</v>
      </c>
      <c r="AQ36" s="263">
        <f t="shared" ref="AQ36:BA36" si="34">AQ31-AQ17</f>
        <v>3.3333333333333321</v>
      </c>
      <c r="AR36" s="263">
        <f t="shared" si="34"/>
        <v>10.777777777777779</v>
      </c>
      <c r="AS36" s="263">
        <f t="shared" si="34"/>
        <v>4.5555555555555571</v>
      </c>
      <c r="AT36" s="263">
        <f t="shared" si="34"/>
        <v>2</v>
      </c>
      <c r="AU36" s="263">
        <f t="shared" si="34"/>
        <v>2.1111111111111107</v>
      </c>
      <c r="AV36" s="263">
        <f t="shared" si="34"/>
        <v>0.91111111111111143</v>
      </c>
      <c r="AW36" s="263">
        <f t="shared" si="34"/>
        <v>0.83333333333333304</v>
      </c>
      <c r="AX36" s="263">
        <f t="shared" si="34"/>
        <v>1.3472222222222223</v>
      </c>
      <c r="AY36" s="263">
        <f t="shared" si="34"/>
        <v>0.65079365079364937</v>
      </c>
      <c r="AZ36" s="263">
        <f t="shared" si="34"/>
        <v>0.5</v>
      </c>
      <c r="BA36" s="263">
        <f t="shared" si="34"/>
        <v>1.0555555555555554</v>
      </c>
    </row>
    <row r="37" spans="1:53" ht="15" thickTop="1" x14ac:dyDescent="0.3">
      <c r="A37" s="230">
        <v>8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238"/>
      <c r="AB37" s="270"/>
      <c r="AC37" s="29"/>
      <c r="AD37" s="29"/>
      <c r="AE37" s="29"/>
      <c r="AF37" s="29"/>
      <c r="AG37" s="29"/>
      <c r="AH37" s="29"/>
      <c r="AI37" s="29"/>
      <c r="AJ37" s="235"/>
      <c r="AK37" s="29"/>
      <c r="AL37" s="29"/>
      <c r="AP37" s="1"/>
    </row>
    <row r="38" spans="1:53" x14ac:dyDescent="0.3">
      <c r="A38" s="230">
        <v>9</v>
      </c>
      <c r="B38" s="6">
        <v>4</v>
      </c>
      <c r="C38" s="6">
        <v>7</v>
      </c>
      <c r="D38" s="6">
        <v>7</v>
      </c>
      <c r="E38" s="6">
        <v>2</v>
      </c>
      <c r="F38" s="6">
        <v>5</v>
      </c>
      <c r="G38" s="6">
        <v>7</v>
      </c>
      <c r="H38" s="6">
        <v>7</v>
      </c>
      <c r="I38" s="6">
        <v>7</v>
      </c>
      <c r="J38" s="6">
        <v>5</v>
      </c>
      <c r="K38" s="6">
        <v>4</v>
      </c>
      <c r="L38" s="6">
        <v>7</v>
      </c>
      <c r="M38" s="6">
        <v>6</v>
      </c>
      <c r="N38" s="6">
        <v>7</v>
      </c>
      <c r="O38" s="6">
        <v>5</v>
      </c>
      <c r="P38" s="6">
        <v>1</v>
      </c>
      <c r="Q38" s="6">
        <v>7</v>
      </c>
      <c r="R38" s="6">
        <v>7</v>
      </c>
      <c r="S38" s="6">
        <v>1</v>
      </c>
      <c r="T38" s="6">
        <v>6</v>
      </c>
      <c r="U38" s="6">
        <v>2</v>
      </c>
      <c r="V38" s="6">
        <v>5</v>
      </c>
      <c r="W38" s="6">
        <v>5</v>
      </c>
      <c r="X38" s="6">
        <v>7</v>
      </c>
      <c r="Y38" s="6">
        <v>7</v>
      </c>
      <c r="Z38" s="6">
        <v>6</v>
      </c>
      <c r="AA38" s="238"/>
      <c r="AB38" s="85">
        <f t="shared" si="21"/>
        <v>20</v>
      </c>
      <c r="AC38" s="1">
        <f t="shared" si="27"/>
        <v>36</v>
      </c>
      <c r="AD38" s="1">
        <f t="shared" si="28"/>
        <v>44</v>
      </c>
      <c r="AE38" s="1">
        <f t="shared" si="29"/>
        <v>26</v>
      </c>
      <c r="AF38" s="1">
        <f t="shared" si="30"/>
        <v>8</v>
      </c>
      <c r="AG38" s="1">
        <f t="shared" si="31"/>
        <v>5.36</v>
      </c>
      <c r="AH38" s="1">
        <f t="shared" si="22"/>
        <v>5</v>
      </c>
      <c r="AI38" s="1">
        <f t="shared" si="23"/>
        <v>4.5</v>
      </c>
      <c r="AJ38" s="234">
        <f t="shared" si="24"/>
        <v>6.2857142857142856</v>
      </c>
      <c r="AK38" s="1">
        <f t="shared" si="25"/>
        <v>6.5</v>
      </c>
      <c r="AL38" s="1">
        <f t="shared" si="26"/>
        <v>4</v>
      </c>
    </row>
    <row r="39" spans="1:53" x14ac:dyDescent="0.3">
      <c r="A39" s="230">
        <v>10</v>
      </c>
      <c r="B39" s="6">
        <v>5</v>
      </c>
      <c r="C39" s="6">
        <v>2</v>
      </c>
      <c r="D39" s="6">
        <v>4</v>
      </c>
      <c r="E39" s="6">
        <v>1</v>
      </c>
      <c r="F39" s="6">
        <v>4</v>
      </c>
      <c r="G39" s="6">
        <v>5</v>
      </c>
      <c r="H39" s="6">
        <v>4</v>
      </c>
      <c r="I39" s="6">
        <v>4</v>
      </c>
      <c r="J39" s="6">
        <v>5</v>
      </c>
      <c r="K39" s="6">
        <v>5</v>
      </c>
      <c r="L39" s="6">
        <v>7</v>
      </c>
      <c r="M39" s="6">
        <v>3</v>
      </c>
      <c r="N39" s="6">
        <v>5</v>
      </c>
      <c r="O39" s="6">
        <v>5</v>
      </c>
      <c r="P39" s="6">
        <v>4</v>
      </c>
      <c r="Q39" s="6">
        <v>5</v>
      </c>
      <c r="R39" s="6">
        <v>7</v>
      </c>
      <c r="S39" s="6">
        <v>3</v>
      </c>
      <c r="T39" s="6">
        <v>3</v>
      </c>
      <c r="U39" s="6">
        <v>4</v>
      </c>
      <c r="V39" s="6">
        <v>6</v>
      </c>
      <c r="W39" s="6">
        <v>4</v>
      </c>
      <c r="X39" s="6">
        <v>2</v>
      </c>
      <c r="Y39" s="6">
        <v>7</v>
      </c>
      <c r="Z39" s="6">
        <v>4</v>
      </c>
      <c r="AA39" s="238"/>
      <c r="AB39" s="85">
        <f t="shared" si="21"/>
        <v>18</v>
      </c>
      <c r="AC39" s="1">
        <f t="shared" si="27"/>
        <v>35</v>
      </c>
      <c r="AD39" s="1">
        <f t="shared" si="28"/>
        <v>27</v>
      </c>
      <c r="AE39" s="1">
        <f t="shared" si="29"/>
        <v>19</v>
      </c>
      <c r="AF39" s="1">
        <f t="shared" si="30"/>
        <v>9</v>
      </c>
      <c r="AG39" s="1">
        <f t="shared" si="31"/>
        <v>4.32</v>
      </c>
      <c r="AH39" s="1">
        <f t="shared" si="22"/>
        <v>4.5</v>
      </c>
      <c r="AI39" s="1">
        <f t="shared" si="23"/>
        <v>4.375</v>
      </c>
      <c r="AJ39" s="234">
        <f t="shared" si="24"/>
        <v>3.8571428571428572</v>
      </c>
      <c r="AK39" s="1">
        <f t="shared" si="25"/>
        <v>4.75</v>
      </c>
      <c r="AL39" s="1">
        <f t="shared" si="26"/>
        <v>4.5</v>
      </c>
    </row>
    <row r="40" spans="1:53" x14ac:dyDescent="0.3">
      <c r="A40" s="230">
        <v>11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238"/>
      <c r="AB40" s="270"/>
      <c r="AC40" s="29"/>
      <c r="AD40" s="29"/>
      <c r="AE40" s="29"/>
      <c r="AF40" s="29"/>
      <c r="AG40" s="29"/>
      <c r="AH40" s="29"/>
      <c r="AI40" s="29"/>
      <c r="AJ40" s="235"/>
      <c r="AK40" s="29"/>
      <c r="AL40" s="29"/>
    </row>
    <row r="41" spans="1:53" x14ac:dyDescent="0.3">
      <c r="A41" s="230">
        <v>12</v>
      </c>
      <c r="B41" s="6">
        <v>4</v>
      </c>
      <c r="C41" s="6">
        <v>5</v>
      </c>
      <c r="D41" s="6">
        <v>6</v>
      </c>
      <c r="E41" s="6">
        <v>5</v>
      </c>
      <c r="F41" s="6">
        <v>4</v>
      </c>
      <c r="G41" s="6">
        <v>6</v>
      </c>
      <c r="H41" s="6">
        <v>4</v>
      </c>
      <c r="I41" s="6">
        <v>6</v>
      </c>
      <c r="J41" s="6">
        <v>4</v>
      </c>
      <c r="K41" s="6">
        <v>4</v>
      </c>
      <c r="L41" s="6">
        <v>7</v>
      </c>
      <c r="M41" s="6">
        <v>4</v>
      </c>
      <c r="N41" s="6">
        <v>5</v>
      </c>
      <c r="O41" s="6">
        <v>5</v>
      </c>
      <c r="P41" s="6">
        <v>5</v>
      </c>
      <c r="Q41" s="6">
        <v>4</v>
      </c>
      <c r="R41" s="6">
        <v>7</v>
      </c>
      <c r="S41" s="6">
        <v>4</v>
      </c>
      <c r="T41" s="6">
        <v>3</v>
      </c>
      <c r="U41" s="6">
        <v>4</v>
      </c>
      <c r="V41" s="6">
        <v>3</v>
      </c>
      <c r="W41" s="6">
        <v>4</v>
      </c>
      <c r="X41" s="6">
        <v>7</v>
      </c>
      <c r="Y41" s="6">
        <v>5</v>
      </c>
      <c r="Z41" s="6">
        <v>4</v>
      </c>
      <c r="AA41" s="238"/>
      <c r="AB41" s="85">
        <f t="shared" si="21"/>
        <v>17</v>
      </c>
      <c r="AC41" s="1">
        <f t="shared" si="27"/>
        <v>35</v>
      </c>
      <c r="AD41" s="1">
        <f t="shared" si="28"/>
        <v>33</v>
      </c>
      <c r="AE41" s="1">
        <f t="shared" si="29"/>
        <v>23</v>
      </c>
      <c r="AF41" s="1">
        <f t="shared" si="30"/>
        <v>11</v>
      </c>
      <c r="AG41" s="1">
        <f t="shared" si="31"/>
        <v>4.76</v>
      </c>
      <c r="AH41" s="1">
        <f t="shared" si="22"/>
        <v>4.25</v>
      </c>
      <c r="AI41" s="1">
        <f t="shared" si="23"/>
        <v>4.375</v>
      </c>
      <c r="AJ41" s="234">
        <f t="shared" si="24"/>
        <v>4.7142857142857144</v>
      </c>
      <c r="AK41" s="1">
        <f t="shared" si="25"/>
        <v>5.75</v>
      </c>
      <c r="AL41" s="1">
        <f t="shared" si="26"/>
        <v>5.5</v>
      </c>
    </row>
    <row r="42" spans="1:53" x14ac:dyDescent="0.3">
      <c r="A42" s="230">
        <v>13</v>
      </c>
      <c r="B42" s="6">
        <v>2</v>
      </c>
      <c r="C42" s="6">
        <v>7</v>
      </c>
      <c r="D42" s="6">
        <v>7</v>
      </c>
      <c r="E42" s="6">
        <v>7</v>
      </c>
      <c r="F42" s="6">
        <v>4</v>
      </c>
      <c r="G42" s="6">
        <v>7</v>
      </c>
      <c r="H42" s="6">
        <v>7</v>
      </c>
      <c r="I42" s="6">
        <v>7</v>
      </c>
      <c r="J42" s="6">
        <v>7</v>
      </c>
      <c r="K42" s="6">
        <v>7</v>
      </c>
      <c r="L42" s="6">
        <v>7</v>
      </c>
      <c r="M42" s="6">
        <v>6</v>
      </c>
      <c r="N42" s="6">
        <v>7</v>
      </c>
      <c r="O42" s="6">
        <v>7</v>
      </c>
      <c r="P42" s="6">
        <v>7</v>
      </c>
      <c r="Q42" s="6">
        <v>7</v>
      </c>
      <c r="R42" s="6">
        <v>7</v>
      </c>
      <c r="S42" s="6">
        <v>7</v>
      </c>
      <c r="T42" s="6">
        <v>7</v>
      </c>
      <c r="U42" s="6">
        <v>5</v>
      </c>
      <c r="V42" s="6">
        <v>7</v>
      </c>
      <c r="W42" s="6">
        <v>7</v>
      </c>
      <c r="X42" s="6">
        <v>7</v>
      </c>
      <c r="Y42" s="6">
        <v>7</v>
      </c>
      <c r="Z42" s="6">
        <v>6</v>
      </c>
      <c r="AA42" s="238"/>
      <c r="AB42" s="85">
        <f t="shared" si="21"/>
        <v>21</v>
      </c>
      <c r="AC42" s="1">
        <f t="shared" si="27"/>
        <v>56</v>
      </c>
      <c r="AD42" s="1">
        <f t="shared" si="28"/>
        <v>47</v>
      </c>
      <c r="AE42" s="1">
        <f t="shared" si="29"/>
        <v>25</v>
      </c>
      <c r="AF42" s="1">
        <f t="shared" si="30"/>
        <v>14</v>
      </c>
      <c r="AG42" s="1">
        <f>SUM(B42:Z42)/25</f>
        <v>6.52</v>
      </c>
      <c r="AH42" s="1">
        <f t="shared" si="22"/>
        <v>5.25</v>
      </c>
      <c r="AI42" s="1">
        <f t="shared" si="23"/>
        <v>7</v>
      </c>
      <c r="AJ42" s="234">
        <f t="shared" si="24"/>
        <v>6.7142857142857144</v>
      </c>
      <c r="AK42" s="1">
        <f t="shared" si="25"/>
        <v>6.25</v>
      </c>
      <c r="AL42" s="1">
        <f t="shared" si="26"/>
        <v>7</v>
      </c>
    </row>
    <row r="43" spans="1:53" x14ac:dyDescent="0.3">
      <c r="A43" s="230">
        <v>14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238"/>
      <c r="AB43" s="270"/>
      <c r="AC43" s="29"/>
      <c r="AD43" s="29"/>
      <c r="AE43" s="29"/>
      <c r="AF43" s="29"/>
      <c r="AG43" s="29"/>
      <c r="AH43" s="29"/>
      <c r="AI43" s="29"/>
      <c r="AJ43" s="235"/>
      <c r="AK43" s="29"/>
      <c r="AL43" s="29"/>
    </row>
    <row r="44" spans="1:53" x14ac:dyDescent="0.3">
      <c r="A44" s="230">
        <v>15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238"/>
      <c r="AB44" s="270"/>
      <c r="AC44" s="29"/>
      <c r="AD44" s="29"/>
      <c r="AE44" s="29"/>
      <c r="AF44" s="29"/>
      <c r="AG44" s="29"/>
      <c r="AH44" s="29"/>
      <c r="AI44" s="29"/>
      <c r="AJ44" s="235"/>
      <c r="AK44" s="29"/>
      <c r="AL44" s="29"/>
    </row>
    <row r="45" spans="1:53" x14ac:dyDescent="0.3">
      <c r="A45" s="230">
        <v>16</v>
      </c>
      <c r="B45" s="6">
        <v>2</v>
      </c>
      <c r="C45" s="6">
        <v>6</v>
      </c>
      <c r="D45" s="6">
        <v>4</v>
      </c>
      <c r="E45" s="6">
        <v>3</v>
      </c>
      <c r="F45" s="6">
        <v>6</v>
      </c>
      <c r="G45" s="6">
        <v>7</v>
      </c>
      <c r="H45" s="6">
        <v>7</v>
      </c>
      <c r="I45" s="6">
        <v>3</v>
      </c>
      <c r="J45" s="6">
        <v>3</v>
      </c>
      <c r="K45" s="6">
        <v>3</v>
      </c>
      <c r="L45" s="6">
        <v>7</v>
      </c>
      <c r="M45" s="6">
        <v>3</v>
      </c>
      <c r="N45" s="6">
        <v>6</v>
      </c>
      <c r="O45" s="6">
        <v>7</v>
      </c>
      <c r="P45" s="6">
        <v>3</v>
      </c>
      <c r="Q45" s="6">
        <v>7</v>
      </c>
      <c r="R45" s="6">
        <v>7</v>
      </c>
      <c r="S45" s="6">
        <v>5</v>
      </c>
      <c r="T45" s="6">
        <v>4</v>
      </c>
      <c r="U45" s="6">
        <v>3</v>
      </c>
      <c r="V45" s="6">
        <v>6</v>
      </c>
      <c r="W45" s="6">
        <v>7</v>
      </c>
      <c r="X45" s="6">
        <v>7</v>
      </c>
      <c r="Y45" s="6">
        <v>7</v>
      </c>
      <c r="Z45" s="6">
        <v>4</v>
      </c>
      <c r="AA45" s="238"/>
      <c r="AB45" s="85">
        <f t="shared" ref="AB45:AB46" si="35">SUM(B45,H45,N45,U45)</f>
        <v>18</v>
      </c>
      <c r="AC45" s="1">
        <f t="shared" ref="AC45:AC46" si="36">SUM(E45,J45,K45,O45,Q45,S45,W45,Y45)</f>
        <v>42</v>
      </c>
      <c r="AD45" s="1">
        <f t="shared" ref="AD45:AD46" si="37">SUM(C45,L45,M45,T45,V45,X45,Z45)</f>
        <v>37</v>
      </c>
      <c r="AE45" s="1">
        <f t="shared" ref="AE45:AE46" si="38">SUM(D45,F45,I45,R45)</f>
        <v>20</v>
      </c>
      <c r="AF45" s="1">
        <f t="shared" ref="AF45:AF46" si="39">SUM(G45,P45)</f>
        <v>10</v>
      </c>
      <c r="AG45" s="1">
        <f t="shared" ref="AG45:AG46" si="40">SUM(B45:Z45)/25</f>
        <v>5.08</v>
      </c>
      <c r="AH45" s="1">
        <f t="shared" ref="AH45:AH46" si="41">AB45/4</f>
        <v>4.5</v>
      </c>
      <c r="AI45" s="1">
        <f t="shared" ref="AI45:AI46" si="42">AC45/8</f>
        <v>5.25</v>
      </c>
      <c r="AJ45" s="234">
        <f t="shared" ref="AJ45:AJ46" si="43">AD45/7</f>
        <v>5.2857142857142856</v>
      </c>
      <c r="AK45" s="1">
        <f t="shared" ref="AK45:AK46" si="44">AE45/4</f>
        <v>5</v>
      </c>
      <c r="AL45" s="1">
        <f t="shared" ref="AL45:AL46" si="45">AF45/2</f>
        <v>5</v>
      </c>
    </row>
    <row r="46" spans="1:53" x14ac:dyDescent="0.3">
      <c r="A46" s="237">
        <v>17</v>
      </c>
      <c r="B46" s="9">
        <v>1</v>
      </c>
      <c r="C46" s="9">
        <v>1</v>
      </c>
      <c r="D46" s="9">
        <v>4</v>
      </c>
      <c r="E46" s="9">
        <v>1</v>
      </c>
      <c r="F46" s="9">
        <v>2</v>
      </c>
      <c r="G46" s="9">
        <v>4</v>
      </c>
      <c r="H46" s="9">
        <v>3</v>
      </c>
      <c r="I46" s="9">
        <v>4</v>
      </c>
      <c r="J46" s="9">
        <v>2</v>
      </c>
      <c r="K46" s="9">
        <v>2</v>
      </c>
      <c r="L46" s="9">
        <v>5</v>
      </c>
      <c r="M46" s="9">
        <v>1</v>
      </c>
      <c r="N46" s="9">
        <v>4</v>
      </c>
      <c r="O46" s="9">
        <v>6</v>
      </c>
      <c r="P46" s="9">
        <v>4</v>
      </c>
      <c r="Q46" s="9">
        <v>6</v>
      </c>
      <c r="R46" s="9">
        <v>7</v>
      </c>
      <c r="S46" s="9">
        <v>2</v>
      </c>
      <c r="T46" s="9">
        <v>2</v>
      </c>
      <c r="U46" s="9">
        <v>2</v>
      </c>
      <c r="V46" s="9">
        <v>6</v>
      </c>
      <c r="W46" s="9">
        <v>5</v>
      </c>
      <c r="X46" s="9">
        <v>1</v>
      </c>
      <c r="Y46" s="9">
        <v>3</v>
      </c>
      <c r="Z46" s="9">
        <v>4</v>
      </c>
      <c r="AA46" s="238"/>
      <c r="AB46" s="85">
        <f t="shared" si="35"/>
        <v>10</v>
      </c>
      <c r="AC46" s="1">
        <f t="shared" si="36"/>
        <v>27</v>
      </c>
      <c r="AD46" s="1">
        <f t="shared" si="37"/>
        <v>20</v>
      </c>
      <c r="AE46" s="1">
        <f t="shared" si="38"/>
        <v>17</v>
      </c>
      <c r="AF46" s="1">
        <f t="shared" si="39"/>
        <v>8</v>
      </c>
      <c r="AG46" s="1">
        <f t="shared" si="40"/>
        <v>3.28</v>
      </c>
      <c r="AH46" s="1">
        <f t="shared" si="41"/>
        <v>2.5</v>
      </c>
      <c r="AI46" s="1">
        <f t="shared" si="42"/>
        <v>3.375</v>
      </c>
      <c r="AJ46" s="234">
        <f t="shared" si="43"/>
        <v>2.8571428571428572</v>
      </c>
      <c r="AK46" s="1">
        <f t="shared" si="44"/>
        <v>4.25</v>
      </c>
      <c r="AL46" s="1">
        <f t="shared" si="45"/>
        <v>4</v>
      </c>
    </row>
    <row r="49" spans="2:38" x14ac:dyDescent="0.3">
      <c r="B49" s="47"/>
      <c r="C49" t="s">
        <v>146</v>
      </c>
      <c r="Y49" s="256" t="s">
        <v>242</v>
      </c>
      <c r="Z49" s="32">
        <f>COUNT(B30:B46)</f>
        <v>11</v>
      </c>
      <c r="AB49" s="249" t="s">
        <v>234</v>
      </c>
      <c r="AC49" s="250"/>
      <c r="AD49" s="250"/>
      <c r="AE49" s="250"/>
      <c r="AF49" s="250"/>
      <c r="AG49" s="257"/>
      <c r="AH49" s="258" t="s">
        <v>236</v>
      </c>
      <c r="AI49" s="258"/>
      <c r="AJ49" s="258"/>
      <c r="AK49" s="258"/>
      <c r="AL49" s="258"/>
    </row>
    <row r="50" spans="2:38" x14ac:dyDescent="0.3">
      <c r="B50" s="30"/>
      <c r="C50" t="s">
        <v>142</v>
      </c>
      <c r="AB50" s="32" t="s">
        <v>228</v>
      </c>
      <c r="AC50" s="32" t="s">
        <v>229</v>
      </c>
      <c r="AD50" s="32" t="s">
        <v>237</v>
      </c>
      <c r="AE50" s="32" t="s">
        <v>231</v>
      </c>
      <c r="AF50" s="32" t="s">
        <v>232</v>
      </c>
      <c r="AG50" s="32" t="s">
        <v>238</v>
      </c>
      <c r="AH50" s="39" t="s">
        <v>228</v>
      </c>
      <c r="AI50" s="39" t="s">
        <v>229</v>
      </c>
      <c r="AJ50" s="39" t="s">
        <v>230</v>
      </c>
      <c r="AK50" s="39" t="s">
        <v>231</v>
      </c>
      <c r="AL50" s="39" t="s">
        <v>232</v>
      </c>
    </row>
    <row r="51" spans="2:38" x14ac:dyDescent="0.3">
      <c r="AA51" s="259" t="s">
        <v>239</v>
      </c>
      <c r="AB51" s="260">
        <f t="shared" ref="AB51:AL51" si="46">AVERAGE(AB30:AB46)</f>
        <v>20.727272727272727</v>
      </c>
      <c r="AC51" s="260">
        <f t="shared" si="46"/>
        <v>43.636363636363633</v>
      </c>
      <c r="AD51" s="260">
        <f t="shared" si="46"/>
        <v>40.636363636363633</v>
      </c>
      <c r="AE51" s="260">
        <f t="shared" si="46"/>
        <v>23.818181818181817</v>
      </c>
      <c r="AF51" s="260">
        <f t="shared" si="46"/>
        <v>11.727272727272727</v>
      </c>
      <c r="AG51" s="260">
        <f t="shared" si="46"/>
        <v>5.6218181818181812</v>
      </c>
      <c r="AH51" s="260">
        <f t="shared" si="46"/>
        <v>5.1818181818181817</v>
      </c>
      <c r="AI51" s="260">
        <f t="shared" si="46"/>
        <v>5.4545454545454541</v>
      </c>
      <c r="AJ51" s="260">
        <f t="shared" si="46"/>
        <v>5.8051948051948044</v>
      </c>
      <c r="AK51" s="260">
        <f t="shared" si="46"/>
        <v>5.9545454545454541</v>
      </c>
      <c r="AL51" s="260">
        <f t="shared" si="46"/>
        <v>5.8636363636363633</v>
      </c>
    </row>
    <row r="52" spans="2:38" x14ac:dyDescent="0.3">
      <c r="AA52" s="261" t="s">
        <v>240</v>
      </c>
      <c r="AB52" s="262">
        <f t="shared" ref="AB52:AL52" si="47">STDEV(AB30:AB46)</f>
        <v>4.8598540943305908</v>
      </c>
      <c r="AC52" s="262">
        <f t="shared" si="47"/>
        <v>9.8719068803623546</v>
      </c>
      <c r="AD52" s="262">
        <f t="shared" si="47"/>
        <v>10.012719183845395</v>
      </c>
      <c r="AE52" s="262">
        <f t="shared" si="47"/>
        <v>3.6005050150828004</v>
      </c>
      <c r="AF52" s="262">
        <f t="shared" si="47"/>
        <v>2.5725827135744002</v>
      </c>
      <c r="AG52" s="262">
        <f t="shared" si="47"/>
        <v>1.1582557418965702</v>
      </c>
      <c r="AH52" s="262">
        <f t="shared" si="47"/>
        <v>1.2149635235826477</v>
      </c>
      <c r="AI52" s="262">
        <f t="shared" si="47"/>
        <v>1.2339883600452943</v>
      </c>
      <c r="AJ52" s="262">
        <f t="shared" si="47"/>
        <v>1.4303884548350598</v>
      </c>
      <c r="AK52" s="262">
        <f t="shared" si="47"/>
        <v>0.9001262537707001</v>
      </c>
      <c r="AL52" s="262">
        <f t="shared" si="47"/>
        <v>1.2862913567872001</v>
      </c>
    </row>
  </sheetData>
  <mergeCells count="14">
    <mergeCell ref="AB49:AG49"/>
    <mergeCell ref="AH49:AL49"/>
    <mergeCell ref="AQ20:AV20"/>
    <mergeCell ref="AW20:BA20"/>
    <mergeCell ref="AB23:AG23"/>
    <mergeCell ref="AH23:AL23"/>
    <mergeCell ref="AB28:AG28"/>
    <mergeCell ref="AH28:AL28"/>
    <mergeCell ref="AB2:AG2"/>
    <mergeCell ref="AH2:AL2"/>
    <mergeCell ref="AQ2:AV2"/>
    <mergeCell ref="AW2:BA2"/>
    <mergeCell ref="AQ15:AU15"/>
    <mergeCell ref="AW15:BA15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0696-B733-45C0-A642-AB000A5C5206}">
  <dimension ref="A1:X74"/>
  <sheetViews>
    <sheetView topLeftCell="A54" workbookViewId="0">
      <selection activeCell="B73" sqref="B73:C74"/>
    </sheetView>
  </sheetViews>
  <sheetFormatPr defaultColWidth="8.88671875" defaultRowHeight="14.4" x14ac:dyDescent="0.3"/>
  <cols>
    <col min="1" max="1" width="17.33203125" bestFit="1" customWidth="1"/>
    <col min="18" max="18" width="15.109375" bestFit="1" customWidth="1"/>
  </cols>
  <sheetData>
    <row r="1" spans="1:24" x14ac:dyDescent="0.3">
      <c r="A1" s="32" t="s">
        <v>114</v>
      </c>
    </row>
    <row r="2" spans="1:24" x14ac:dyDescent="0.3">
      <c r="B2" s="119" t="s">
        <v>116</v>
      </c>
      <c r="C2" s="120"/>
      <c r="D2" s="120"/>
      <c r="E2" s="120"/>
      <c r="F2" s="120"/>
      <c r="G2" s="120"/>
      <c r="H2" s="121"/>
      <c r="J2" s="119" t="s">
        <v>117</v>
      </c>
      <c r="K2" s="120"/>
      <c r="L2" s="120"/>
      <c r="M2" s="120"/>
      <c r="N2" s="120"/>
      <c r="O2" s="120"/>
      <c r="P2" s="121"/>
      <c r="R2" s="119" t="s">
        <v>125</v>
      </c>
      <c r="S2" s="120"/>
      <c r="T2" s="120"/>
      <c r="U2" s="120"/>
      <c r="V2" s="120"/>
      <c r="W2" s="120"/>
      <c r="X2" s="121"/>
    </row>
    <row r="3" spans="1:24" x14ac:dyDescent="0.3">
      <c r="A3" s="34"/>
      <c r="B3" s="39" t="s">
        <v>118</v>
      </c>
      <c r="C3" s="39" t="s">
        <v>119</v>
      </c>
      <c r="D3" s="39" t="s">
        <v>120</v>
      </c>
      <c r="E3" s="39" t="s">
        <v>121</v>
      </c>
      <c r="F3" s="39" t="s">
        <v>122</v>
      </c>
      <c r="G3" s="39" t="s">
        <v>123</v>
      </c>
      <c r="H3" s="39" t="s">
        <v>124</v>
      </c>
      <c r="J3" s="4" t="s">
        <v>118</v>
      </c>
      <c r="K3" s="4" t="s">
        <v>119</v>
      </c>
      <c r="L3" s="4" t="s">
        <v>120</v>
      </c>
      <c r="M3" s="4" t="s">
        <v>121</v>
      </c>
      <c r="N3" s="4" t="s">
        <v>122</v>
      </c>
      <c r="O3" s="4" t="s">
        <v>123</v>
      </c>
      <c r="P3" s="4" t="s">
        <v>124</v>
      </c>
      <c r="R3" s="39" t="s">
        <v>118</v>
      </c>
      <c r="S3" s="39" t="s">
        <v>119</v>
      </c>
      <c r="T3" s="43" t="s">
        <v>120</v>
      </c>
      <c r="U3" s="39" t="s">
        <v>121</v>
      </c>
      <c r="V3" s="39" t="s">
        <v>122</v>
      </c>
      <c r="W3" s="39" t="s">
        <v>123</v>
      </c>
      <c r="X3" s="39" t="s">
        <v>124</v>
      </c>
    </row>
    <row r="4" spans="1:24" x14ac:dyDescent="0.3">
      <c r="A4" s="33">
        <v>1</v>
      </c>
      <c r="B4" s="4">
        <v>165</v>
      </c>
      <c r="C4" s="4">
        <v>88</v>
      </c>
      <c r="D4" s="4">
        <v>76</v>
      </c>
      <c r="E4" s="50"/>
      <c r="F4" s="50"/>
      <c r="G4" s="52"/>
      <c r="H4" s="50"/>
      <c r="J4" s="50"/>
      <c r="K4" s="50"/>
      <c r="L4" s="50"/>
      <c r="M4" s="50"/>
      <c r="N4" s="50"/>
      <c r="O4" s="58"/>
      <c r="P4" s="50"/>
      <c r="R4" s="61"/>
      <c r="S4" s="61"/>
      <c r="T4" s="61"/>
      <c r="U4" s="61"/>
      <c r="V4" s="61"/>
      <c r="W4" s="61"/>
      <c r="X4" s="61"/>
    </row>
    <row r="5" spans="1:24" x14ac:dyDescent="0.3">
      <c r="A5" s="34">
        <v>2</v>
      </c>
      <c r="B5" s="6">
        <v>152</v>
      </c>
      <c r="C5" s="6">
        <v>95</v>
      </c>
      <c r="D5" s="6">
        <v>72</v>
      </c>
      <c r="E5" s="6">
        <v>1.75</v>
      </c>
      <c r="F5" s="6">
        <v>92</v>
      </c>
      <c r="G5" s="51">
        <f>F5/(E5*E5)</f>
        <v>30.040816326530614</v>
      </c>
      <c r="H5" s="6">
        <v>111</v>
      </c>
      <c r="J5" s="38"/>
      <c r="K5" s="38"/>
      <c r="L5" s="38"/>
      <c r="M5" s="38"/>
      <c r="N5" s="38"/>
      <c r="O5" s="59"/>
      <c r="P5" s="38"/>
      <c r="R5" s="57"/>
      <c r="S5" s="57"/>
      <c r="T5" s="57"/>
      <c r="U5" s="57"/>
      <c r="V5" s="57"/>
      <c r="W5" s="57"/>
      <c r="X5" s="57"/>
    </row>
    <row r="6" spans="1:24" x14ac:dyDescent="0.3">
      <c r="A6" s="34">
        <v>3</v>
      </c>
      <c r="B6" s="6">
        <v>142</v>
      </c>
      <c r="C6" s="6">
        <v>81</v>
      </c>
      <c r="D6" s="6">
        <v>72</v>
      </c>
      <c r="E6" s="6">
        <v>1.8</v>
      </c>
      <c r="F6" s="6">
        <v>63.5</v>
      </c>
      <c r="G6" s="51">
        <f t="shared" ref="G6:G22" si="0">F6/(E6*E6)</f>
        <v>19.598765432098766</v>
      </c>
      <c r="H6" s="6">
        <v>89</v>
      </c>
      <c r="J6" s="38"/>
      <c r="K6" s="38"/>
      <c r="L6" s="38"/>
      <c r="M6" s="38"/>
      <c r="N6" s="38"/>
      <c r="O6" s="59"/>
      <c r="P6" s="38"/>
      <c r="R6" s="57"/>
      <c r="S6" s="57"/>
      <c r="T6" s="57"/>
      <c r="U6" s="57"/>
      <c r="V6" s="57"/>
      <c r="W6" s="57"/>
      <c r="X6" s="57"/>
    </row>
    <row r="7" spans="1:24" x14ac:dyDescent="0.3">
      <c r="A7" s="34">
        <v>4</v>
      </c>
      <c r="B7" s="38"/>
      <c r="C7" s="38"/>
      <c r="D7" s="38"/>
      <c r="E7" s="6">
        <v>1.7</v>
      </c>
      <c r="F7" s="51">
        <v>57.15</v>
      </c>
      <c r="G7" s="51">
        <f t="shared" si="0"/>
        <v>19.775086505190313</v>
      </c>
      <c r="H7" s="6">
        <v>77</v>
      </c>
      <c r="J7" s="38"/>
      <c r="K7" s="38"/>
      <c r="L7" s="38"/>
      <c r="M7" s="38"/>
      <c r="N7" s="38"/>
      <c r="O7" s="59"/>
      <c r="P7" s="38"/>
      <c r="R7" s="57"/>
      <c r="S7" s="57"/>
      <c r="T7" s="57"/>
      <c r="U7" s="57"/>
      <c r="V7" s="57"/>
      <c r="W7" s="57"/>
      <c r="X7" s="57"/>
    </row>
    <row r="8" spans="1:24" x14ac:dyDescent="0.3">
      <c r="A8" s="34">
        <v>5</v>
      </c>
      <c r="B8" s="6">
        <v>131</v>
      </c>
      <c r="C8" s="6">
        <v>67</v>
      </c>
      <c r="D8" s="6">
        <v>81</v>
      </c>
      <c r="E8" s="6">
        <v>1.79</v>
      </c>
      <c r="F8" s="6">
        <v>98</v>
      </c>
      <c r="G8" s="51">
        <f t="shared" si="0"/>
        <v>30.585811928466654</v>
      </c>
      <c r="H8" s="6">
        <v>109</v>
      </c>
      <c r="J8" s="38"/>
      <c r="K8" s="38"/>
      <c r="L8" s="38"/>
      <c r="M8" s="38"/>
      <c r="N8" s="38"/>
      <c r="O8" s="59"/>
      <c r="P8" s="38"/>
      <c r="R8" s="57"/>
      <c r="S8" s="57"/>
      <c r="T8" s="57"/>
      <c r="U8" s="57"/>
      <c r="V8" s="57"/>
      <c r="W8" s="57"/>
      <c r="X8" s="57"/>
    </row>
    <row r="9" spans="1:24" x14ac:dyDescent="0.3">
      <c r="A9" s="34">
        <v>6</v>
      </c>
      <c r="B9" s="38"/>
      <c r="C9" s="38"/>
      <c r="D9" s="38"/>
      <c r="E9" s="38"/>
      <c r="F9" s="38"/>
      <c r="G9" s="53"/>
      <c r="H9" s="38"/>
      <c r="J9" s="38"/>
      <c r="K9" s="38"/>
      <c r="L9" s="38"/>
      <c r="M9" s="38"/>
      <c r="N9" s="38"/>
      <c r="O9" s="59"/>
      <c r="P9" s="38"/>
      <c r="R9" s="57"/>
      <c r="S9" s="57"/>
      <c r="T9" s="57"/>
      <c r="U9" s="57"/>
      <c r="V9" s="57"/>
      <c r="W9" s="57"/>
      <c r="X9" s="57"/>
    </row>
    <row r="10" spans="1:24" x14ac:dyDescent="0.3">
      <c r="A10" s="34">
        <v>7</v>
      </c>
      <c r="B10" s="38"/>
      <c r="C10" s="38"/>
      <c r="D10" s="38"/>
      <c r="E10" s="38"/>
      <c r="F10" s="38"/>
      <c r="G10" s="53"/>
      <c r="H10" s="38"/>
      <c r="J10" s="38"/>
      <c r="K10" s="38"/>
      <c r="L10" s="38"/>
      <c r="M10" s="38"/>
      <c r="N10" s="38"/>
      <c r="O10" s="59"/>
      <c r="P10" s="38"/>
      <c r="R10" s="57"/>
      <c r="S10" s="57"/>
      <c r="T10" s="57"/>
      <c r="U10" s="57"/>
      <c r="V10" s="57"/>
      <c r="W10" s="57"/>
      <c r="X10" s="57"/>
    </row>
    <row r="11" spans="1:24" x14ac:dyDescent="0.3">
      <c r="A11" s="34">
        <v>8</v>
      </c>
      <c r="B11" s="38"/>
      <c r="C11" s="38"/>
      <c r="D11" s="38"/>
      <c r="E11" s="38"/>
      <c r="F11" s="38"/>
      <c r="G11" s="53"/>
      <c r="H11" s="38"/>
      <c r="J11" s="38"/>
      <c r="K11" s="38"/>
      <c r="L11" s="38"/>
      <c r="M11" s="38"/>
      <c r="N11" s="38"/>
      <c r="O11" s="59"/>
      <c r="P11" s="38"/>
      <c r="R11" s="57"/>
      <c r="S11" s="57"/>
      <c r="T11" s="57"/>
      <c r="U11" s="57"/>
      <c r="V11" s="57"/>
      <c r="W11" s="57"/>
      <c r="X11" s="57"/>
    </row>
    <row r="12" spans="1:24" x14ac:dyDescent="0.3">
      <c r="A12" s="34">
        <v>9</v>
      </c>
      <c r="B12" s="38"/>
      <c r="C12" s="38"/>
      <c r="D12" s="38"/>
      <c r="E12" s="38">
        <v>1.68</v>
      </c>
      <c r="F12" s="38"/>
      <c r="G12" s="53"/>
      <c r="H12" s="38"/>
      <c r="J12" s="6">
        <v>129</v>
      </c>
      <c r="K12" s="6">
        <v>78</v>
      </c>
      <c r="L12" s="6">
        <v>69</v>
      </c>
      <c r="M12" s="6">
        <v>1.68</v>
      </c>
      <c r="N12" s="6">
        <v>68</v>
      </c>
      <c r="O12" s="36">
        <f>N12/(M12*M12)</f>
        <v>24.092970521541954</v>
      </c>
      <c r="P12" s="38"/>
      <c r="R12" s="57"/>
      <c r="S12" s="57"/>
      <c r="T12" s="57"/>
      <c r="U12" s="57"/>
      <c r="V12" s="57"/>
      <c r="W12" s="57"/>
      <c r="X12" s="57"/>
    </row>
    <row r="13" spans="1:24" x14ac:dyDescent="0.3">
      <c r="A13" s="34">
        <v>10</v>
      </c>
      <c r="B13" s="38"/>
      <c r="C13" s="38"/>
      <c r="D13" s="38"/>
      <c r="E13" s="38"/>
      <c r="F13" s="38"/>
      <c r="G13" s="53"/>
      <c r="H13" s="38"/>
      <c r="J13" s="38"/>
      <c r="K13" s="38"/>
      <c r="L13" s="38"/>
      <c r="M13" s="38"/>
      <c r="N13" s="6">
        <v>65</v>
      </c>
      <c r="O13" s="59"/>
      <c r="P13" s="38"/>
      <c r="R13" s="57"/>
      <c r="S13" s="57"/>
      <c r="T13" s="57"/>
      <c r="U13" s="57"/>
      <c r="V13" s="57"/>
      <c r="W13" s="57"/>
      <c r="X13" s="57"/>
    </row>
    <row r="14" spans="1:24" x14ac:dyDescent="0.3">
      <c r="A14" s="34">
        <v>11</v>
      </c>
      <c r="B14" s="38"/>
      <c r="C14" s="38"/>
      <c r="D14" s="38"/>
      <c r="E14" s="38"/>
      <c r="F14" s="38"/>
      <c r="G14" s="53"/>
      <c r="H14" s="38"/>
      <c r="J14" s="38"/>
      <c r="K14" s="38"/>
      <c r="L14" s="38"/>
      <c r="M14" s="38"/>
      <c r="N14" s="38"/>
      <c r="O14" s="59"/>
      <c r="P14" s="38"/>
      <c r="R14" s="57"/>
      <c r="S14" s="57"/>
      <c r="T14" s="57"/>
      <c r="U14" s="57"/>
      <c r="V14" s="57"/>
      <c r="W14" s="57"/>
      <c r="X14" s="57"/>
    </row>
    <row r="15" spans="1:24" x14ac:dyDescent="0.3">
      <c r="A15" s="34">
        <v>12</v>
      </c>
      <c r="B15" s="38"/>
      <c r="C15" s="38"/>
      <c r="D15" s="38"/>
      <c r="E15" s="38"/>
      <c r="F15" s="38"/>
      <c r="G15" s="53"/>
      <c r="H15" s="38"/>
      <c r="J15" s="38"/>
      <c r="K15" s="38"/>
      <c r="L15" s="38"/>
      <c r="M15" s="38"/>
      <c r="N15" s="38"/>
      <c r="O15" s="59"/>
      <c r="P15" s="38"/>
      <c r="R15" s="57"/>
      <c r="S15" s="57"/>
      <c r="T15" s="57"/>
      <c r="U15" s="57"/>
      <c r="V15" s="57"/>
      <c r="W15" s="57"/>
      <c r="X15" s="57"/>
    </row>
    <row r="16" spans="1:24" x14ac:dyDescent="0.3">
      <c r="A16" s="34">
        <v>13</v>
      </c>
      <c r="B16" s="38"/>
      <c r="C16" s="38"/>
      <c r="D16" s="38"/>
      <c r="E16" s="38"/>
      <c r="F16" s="38"/>
      <c r="G16" s="53"/>
      <c r="H16" s="38"/>
      <c r="J16" s="38"/>
      <c r="K16" s="38"/>
      <c r="L16" s="38"/>
      <c r="M16" s="38"/>
      <c r="N16" s="38"/>
      <c r="O16" s="59"/>
      <c r="P16" s="38"/>
      <c r="R16" s="57"/>
      <c r="S16" s="57"/>
      <c r="T16" s="57"/>
      <c r="U16" s="57"/>
      <c r="V16" s="57"/>
      <c r="W16" s="57"/>
      <c r="X16" s="57"/>
    </row>
    <row r="17" spans="1:24" x14ac:dyDescent="0.3">
      <c r="A17" s="34">
        <v>14</v>
      </c>
      <c r="B17" s="6">
        <v>134</v>
      </c>
      <c r="C17" s="6">
        <v>83</v>
      </c>
      <c r="D17" s="6">
        <v>89</v>
      </c>
      <c r="E17" s="38"/>
      <c r="F17" s="38"/>
      <c r="G17" s="53"/>
      <c r="H17" s="38"/>
      <c r="J17" s="6">
        <v>152</v>
      </c>
      <c r="K17" s="6">
        <v>91</v>
      </c>
      <c r="L17" s="6">
        <v>91</v>
      </c>
      <c r="M17" s="6">
        <v>1.75</v>
      </c>
      <c r="N17" s="6">
        <v>66</v>
      </c>
      <c r="O17" s="59"/>
      <c r="P17" s="38"/>
      <c r="R17" s="34">
        <f>J17-B17</f>
        <v>18</v>
      </c>
      <c r="S17" s="34">
        <f>K17-C17</f>
        <v>8</v>
      </c>
      <c r="T17" s="34">
        <f>L17-D17</f>
        <v>2</v>
      </c>
      <c r="U17" s="34"/>
      <c r="V17" s="57"/>
      <c r="W17" s="57"/>
      <c r="X17" s="57"/>
    </row>
    <row r="18" spans="1:24" x14ac:dyDescent="0.3">
      <c r="A18" s="34">
        <v>15</v>
      </c>
      <c r="B18" s="6">
        <v>166</v>
      </c>
      <c r="C18" s="6">
        <v>83</v>
      </c>
      <c r="D18" s="6">
        <v>93</v>
      </c>
      <c r="E18" s="6">
        <v>1.65</v>
      </c>
      <c r="F18" s="6">
        <v>75</v>
      </c>
      <c r="G18" s="51">
        <f t="shared" si="0"/>
        <v>27.548209366391188</v>
      </c>
      <c r="H18" s="38"/>
      <c r="J18" s="38"/>
      <c r="K18" s="38"/>
      <c r="L18" s="38"/>
      <c r="M18" s="38"/>
      <c r="N18" s="38"/>
      <c r="O18" s="59"/>
      <c r="P18" s="38"/>
      <c r="R18" s="57"/>
      <c r="S18" s="57"/>
      <c r="T18" s="57"/>
      <c r="U18" s="57"/>
      <c r="V18" s="57"/>
      <c r="W18" s="57"/>
      <c r="X18" s="57"/>
    </row>
    <row r="19" spans="1:24" x14ac:dyDescent="0.3">
      <c r="A19" s="34">
        <v>16</v>
      </c>
      <c r="B19" s="6">
        <v>132</v>
      </c>
      <c r="C19" s="6">
        <v>54</v>
      </c>
      <c r="D19" s="6">
        <v>52</v>
      </c>
      <c r="E19" s="6">
        <v>1.74</v>
      </c>
      <c r="F19" s="6">
        <v>81.3</v>
      </c>
      <c r="G19" s="51">
        <f t="shared" si="0"/>
        <v>26.852952833927862</v>
      </c>
      <c r="H19" s="38"/>
      <c r="J19" s="38"/>
      <c r="K19" s="38"/>
      <c r="L19" s="38"/>
      <c r="M19" s="38"/>
      <c r="N19" s="38"/>
      <c r="O19" s="53"/>
      <c r="P19" s="38"/>
      <c r="R19" s="57"/>
      <c r="S19" s="57"/>
      <c r="T19" s="57"/>
      <c r="U19" s="57"/>
      <c r="V19" s="57"/>
      <c r="W19" s="57"/>
      <c r="X19" s="57"/>
    </row>
    <row r="20" spans="1:24" x14ac:dyDescent="0.3">
      <c r="A20" s="34">
        <v>17</v>
      </c>
      <c r="B20" s="38"/>
      <c r="C20" s="38"/>
      <c r="D20" s="38"/>
      <c r="E20" s="38"/>
      <c r="F20" s="38"/>
      <c r="G20" s="53"/>
      <c r="H20" s="38"/>
      <c r="J20" s="6">
        <v>170</v>
      </c>
      <c r="K20" s="6">
        <v>108</v>
      </c>
      <c r="L20" s="6">
        <v>87</v>
      </c>
      <c r="M20" s="6">
        <v>1.83</v>
      </c>
      <c r="N20" s="38"/>
      <c r="O20" s="59"/>
      <c r="P20" s="38"/>
      <c r="R20" s="57"/>
      <c r="S20" s="57"/>
      <c r="T20" s="57"/>
      <c r="U20" s="57"/>
      <c r="V20" s="57"/>
      <c r="W20" s="57"/>
      <c r="X20" s="57"/>
    </row>
    <row r="21" spans="1:24" x14ac:dyDescent="0.3">
      <c r="A21" s="34">
        <v>18</v>
      </c>
      <c r="B21" s="6">
        <v>184</v>
      </c>
      <c r="C21" s="6">
        <v>84</v>
      </c>
      <c r="D21" s="6">
        <v>48</v>
      </c>
      <c r="E21" s="6">
        <v>1.52</v>
      </c>
      <c r="F21" s="6">
        <v>64</v>
      </c>
      <c r="G21" s="51">
        <f t="shared" si="0"/>
        <v>27.700831024930746</v>
      </c>
      <c r="H21" s="38"/>
      <c r="J21" s="34">
        <v>166</v>
      </c>
      <c r="K21" s="34">
        <v>74</v>
      </c>
      <c r="L21" s="34">
        <v>45</v>
      </c>
      <c r="M21" s="6">
        <v>1.52</v>
      </c>
      <c r="N21" s="57"/>
      <c r="O21" s="57"/>
      <c r="P21" s="57"/>
      <c r="R21" s="34">
        <f t="shared" ref="R21:T22" si="1">J21-B21</f>
        <v>-18</v>
      </c>
      <c r="S21" s="34">
        <f t="shared" si="1"/>
        <v>-10</v>
      </c>
      <c r="T21" s="34">
        <f t="shared" si="1"/>
        <v>-3</v>
      </c>
      <c r="U21" s="57"/>
      <c r="V21" s="57"/>
      <c r="W21" s="57"/>
      <c r="X21" s="57"/>
    </row>
    <row r="22" spans="1:24" x14ac:dyDescent="0.3">
      <c r="A22" s="35">
        <v>19</v>
      </c>
      <c r="B22" s="9">
        <v>124</v>
      </c>
      <c r="C22" s="9">
        <v>77</v>
      </c>
      <c r="D22" s="9">
        <v>66</v>
      </c>
      <c r="E22" s="9">
        <v>1.83</v>
      </c>
      <c r="F22" s="9">
        <v>79</v>
      </c>
      <c r="G22" s="55">
        <f t="shared" si="0"/>
        <v>23.589835468362743</v>
      </c>
      <c r="H22" s="56"/>
      <c r="J22" s="35">
        <v>139</v>
      </c>
      <c r="K22" s="35">
        <v>81</v>
      </c>
      <c r="L22" s="35">
        <v>63</v>
      </c>
      <c r="M22" s="9">
        <v>1.83</v>
      </c>
      <c r="N22" s="35">
        <v>79</v>
      </c>
      <c r="O22" s="37">
        <f>N22/(M22*M22)</f>
        <v>23.589835468362743</v>
      </c>
      <c r="P22" s="60"/>
      <c r="R22" s="35">
        <f t="shared" si="1"/>
        <v>15</v>
      </c>
      <c r="S22" s="35">
        <f t="shared" si="1"/>
        <v>4</v>
      </c>
      <c r="T22" s="35">
        <f t="shared" si="1"/>
        <v>-3</v>
      </c>
      <c r="U22" s="60"/>
      <c r="V22" s="35">
        <f>N22-F22</f>
        <v>0</v>
      </c>
      <c r="W22" s="46">
        <f>G22-O22</f>
        <v>0</v>
      </c>
      <c r="X22" s="60"/>
    </row>
    <row r="25" spans="1:24" x14ac:dyDescent="0.3">
      <c r="A25" s="32" t="s">
        <v>147</v>
      </c>
    </row>
    <row r="26" spans="1:24" x14ac:dyDescent="0.3">
      <c r="B26" s="119" t="s">
        <v>116</v>
      </c>
      <c r="C26" s="120"/>
      <c r="D26" s="120"/>
      <c r="E26" s="120"/>
      <c r="F26" s="120"/>
      <c r="G26" s="120"/>
      <c r="H26" s="121"/>
      <c r="J26" s="119" t="s">
        <v>117</v>
      </c>
      <c r="K26" s="120"/>
      <c r="L26" s="120"/>
      <c r="M26" s="120"/>
      <c r="N26" s="120"/>
      <c r="O26" s="120"/>
      <c r="P26" s="121"/>
      <c r="R26" s="119" t="s">
        <v>125</v>
      </c>
      <c r="S26" s="120"/>
      <c r="T26" s="120"/>
      <c r="U26" s="120"/>
      <c r="V26" s="120"/>
      <c r="W26" s="120"/>
      <c r="X26" s="121"/>
    </row>
    <row r="27" spans="1:24" x14ac:dyDescent="0.3">
      <c r="A27" s="34"/>
      <c r="B27" s="39" t="s">
        <v>118</v>
      </c>
      <c r="C27" s="39" t="s">
        <v>119</v>
      </c>
      <c r="D27" s="39" t="s">
        <v>120</v>
      </c>
      <c r="E27" s="39" t="s">
        <v>121</v>
      </c>
      <c r="F27" s="39" t="s">
        <v>122</v>
      </c>
      <c r="G27" s="39" t="s">
        <v>123</v>
      </c>
      <c r="H27" s="39" t="s">
        <v>124</v>
      </c>
      <c r="J27" s="4" t="s">
        <v>118</v>
      </c>
      <c r="K27" s="4" t="s">
        <v>119</v>
      </c>
      <c r="L27" s="4" t="s">
        <v>120</v>
      </c>
      <c r="M27" s="4" t="s">
        <v>121</v>
      </c>
      <c r="N27" s="4" t="s">
        <v>122</v>
      </c>
      <c r="O27" s="4" t="s">
        <v>123</v>
      </c>
      <c r="P27" s="4" t="s">
        <v>124</v>
      </c>
      <c r="R27" s="39" t="s">
        <v>118</v>
      </c>
      <c r="S27" s="39" t="s">
        <v>119</v>
      </c>
      <c r="T27" s="43" t="s">
        <v>120</v>
      </c>
      <c r="U27" s="39" t="s">
        <v>121</v>
      </c>
      <c r="V27" s="39" t="s">
        <v>122</v>
      </c>
      <c r="W27" s="39" t="s">
        <v>123</v>
      </c>
      <c r="X27" s="39" t="s">
        <v>124</v>
      </c>
    </row>
    <row r="28" spans="1:24" x14ac:dyDescent="0.3">
      <c r="A28" s="33">
        <v>1</v>
      </c>
      <c r="B28" s="6">
        <v>118</v>
      </c>
      <c r="C28" s="6">
        <v>80</v>
      </c>
      <c r="D28" s="6">
        <v>52</v>
      </c>
      <c r="E28" s="6">
        <v>1.6</v>
      </c>
      <c r="F28" s="6">
        <v>65.8</v>
      </c>
      <c r="G28" s="36">
        <f t="shared" ref="G28:G44" si="2">F28/(E28*E28)</f>
        <v>25.703124999999993</v>
      </c>
      <c r="H28" s="6">
        <v>93</v>
      </c>
      <c r="J28" s="6">
        <v>108</v>
      </c>
      <c r="K28" s="6">
        <v>60</v>
      </c>
      <c r="L28" s="6">
        <v>55</v>
      </c>
      <c r="M28" s="6">
        <v>1.6</v>
      </c>
      <c r="N28" s="6">
        <v>63.45</v>
      </c>
      <c r="O28" s="36">
        <f t="shared" ref="O28:O43" si="3">N28/(M28*M28)</f>
        <v>24.785156249999996</v>
      </c>
      <c r="P28" s="6">
        <v>90</v>
      </c>
      <c r="R28" s="34">
        <f t="shared" ref="R28:X30" si="4">J28-B28</f>
        <v>-10</v>
      </c>
      <c r="S28" s="34">
        <f t="shared" si="4"/>
        <v>-20</v>
      </c>
      <c r="T28">
        <f t="shared" si="4"/>
        <v>3</v>
      </c>
      <c r="U28" s="34">
        <f t="shared" si="4"/>
        <v>0</v>
      </c>
      <c r="V28" s="44">
        <f t="shared" si="4"/>
        <v>-2.3499999999999943</v>
      </c>
      <c r="W28" s="44">
        <f t="shared" si="4"/>
        <v>-0.91796874999999645</v>
      </c>
      <c r="X28" s="34">
        <f t="shared" si="4"/>
        <v>-3</v>
      </c>
    </row>
    <row r="29" spans="1:24" x14ac:dyDescent="0.3">
      <c r="A29" s="34">
        <v>2</v>
      </c>
      <c r="B29" s="6">
        <v>172</v>
      </c>
      <c r="C29" s="6">
        <v>80</v>
      </c>
      <c r="D29" s="6">
        <v>72</v>
      </c>
      <c r="E29" s="6">
        <v>1.67</v>
      </c>
      <c r="F29" s="6">
        <v>92.5</v>
      </c>
      <c r="G29" s="36">
        <f t="shared" si="2"/>
        <v>33.167198537057622</v>
      </c>
      <c r="H29" s="6">
        <v>110</v>
      </c>
      <c r="J29" s="6">
        <v>158</v>
      </c>
      <c r="K29" s="6">
        <v>80</v>
      </c>
      <c r="L29" s="6">
        <v>76</v>
      </c>
      <c r="M29" s="6">
        <v>1.67</v>
      </c>
      <c r="N29" s="6">
        <v>93.8</v>
      </c>
      <c r="O29" s="36">
        <f t="shared" si="3"/>
        <v>33.633332138118973</v>
      </c>
      <c r="P29" s="6">
        <v>107</v>
      </c>
      <c r="R29" s="34">
        <f t="shared" si="4"/>
        <v>-14</v>
      </c>
      <c r="S29" s="34">
        <f t="shared" si="4"/>
        <v>0</v>
      </c>
      <c r="T29">
        <f t="shared" si="4"/>
        <v>4</v>
      </c>
      <c r="U29" s="34">
        <f t="shared" si="4"/>
        <v>0</v>
      </c>
      <c r="V29" s="44">
        <f t="shared" si="4"/>
        <v>1.2999999999999972</v>
      </c>
      <c r="W29" s="44">
        <f t="shared" si="4"/>
        <v>0.46613360106135104</v>
      </c>
      <c r="X29" s="34">
        <f t="shared" si="4"/>
        <v>-3</v>
      </c>
    </row>
    <row r="30" spans="1:24" x14ac:dyDescent="0.3">
      <c r="A30" s="34">
        <v>3</v>
      </c>
      <c r="B30" s="6">
        <v>140</v>
      </c>
      <c r="C30" s="6">
        <v>80</v>
      </c>
      <c r="D30" s="6">
        <v>102</v>
      </c>
      <c r="E30" s="6">
        <v>1.67</v>
      </c>
      <c r="F30" s="6">
        <v>57.1</v>
      </c>
      <c r="G30" s="36">
        <f t="shared" si="2"/>
        <v>20.474022015848544</v>
      </c>
      <c r="H30" s="6">
        <v>76</v>
      </c>
      <c r="J30" s="6">
        <v>140</v>
      </c>
      <c r="K30" s="6">
        <v>88</v>
      </c>
      <c r="L30" s="6">
        <v>102</v>
      </c>
      <c r="M30" s="6">
        <v>1.67</v>
      </c>
      <c r="N30" s="6">
        <v>56</v>
      </c>
      <c r="O30" s="36">
        <f t="shared" si="3"/>
        <v>20.07960127648894</v>
      </c>
      <c r="P30" s="6">
        <v>76</v>
      </c>
      <c r="R30" s="34">
        <f t="shared" si="4"/>
        <v>0</v>
      </c>
      <c r="S30" s="34">
        <f t="shared" si="4"/>
        <v>8</v>
      </c>
      <c r="T30">
        <f t="shared" si="4"/>
        <v>0</v>
      </c>
      <c r="U30" s="34">
        <f t="shared" si="4"/>
        <v>0</v>
      </c>
      <c r="V30" s="44">
        <f t="shared" si="4"/>
        <v>-1.1000000000000014</v>
      </c>
      <c r="W30" s="44">
        <f t="shared" si="4"/>
        <v>-0.39442073935960309</v>
      </c>
      <c r="X30" s="34">
        <f t="shared" si="4"/>
        <v>0</v>
      </c>
    </row>
    <row r="31" spans="1:24" x14ac:dyDescent="0.3">
      <c r="A31" s="34">
        <v>4</v>
      </c>
      <c r="B31" s="6">
        <v>132</v>
      </c>
      <c r="C31" s="6">
        <v>80</v>
      </c>
      <c r="D31" s="6">
        <v>104</v>
      </c>
      <c r="E31" s="6">
        <v>1.75</v>
      </c>
      <c r="F31" s="6">
        <v>75.849999999999994</v>
      </c>
      <c r="G31" s="36">
        <f t="shared" si="2"/>
        <v>24.767346938775507</v>
      </c>
      <c r="H31" s="6">
        <v>99</v>
      </c>
      <c r="J31" s="40"/>
      <c r="K31" s="40"/>
      <c r="L31" s="40"/>
      <c r="M31" s="40"/>
      <c r="N31" s="40"/>
      <c r="O31" s="41"/>
      <c r="P31" s="40"/>
      <c r="R31" s="42"/>
      <c r="S31" s="42"/>
      <c r="T31" s="30"/>
      <c r="U31" s="42"/>
      <c r="V31" s="45"/>
      <c r="W31" s="45"/>
      <c r="X31" s="42"/>
    </row>
    <row r="32" spans="1:24" x14ac:dyDescent="0.3">
      <c r="A32" s="34">
        <v>5</v>
      </c>
      <c r="B32" s="6">
        <v>122</v>
      </c>
      <c r="C32" s="6">
        <v>62</v>
      </c>
      <c r="D32" s="6">
        <v>76</v>
      </c>
      <c r="E32" s="6">
        <v>1.69</v>
      </c>
      <c r="F32" s="6">
        <v>78.25</v>
      </c>
      <c r="G32" s="36">
        <f t="shared" si="2"/>
        <v>27.397500087531952</v>
      </c>
      <c r="H32" s="6">
        <v>101</v>
      </c>
      <c r="J32" s="6">
        <v>120</v>
      </c>
      <c r="K32" s="6">
        <v>70</v>
      </c>
      <c r="L32" s="6">
        <v>72</v>
      </c>
      <c r="M32" s="6">
        <v>1.69</v>
      </c>
      <c r="N32" s="6">
        <v>80.2</v>
      </c>
      <c r="O32" s="36">
        <f t="shared" si="3"/>
        <v>28.080249290991215</v>
      </c>
      <c r="P32" s="6">
        <v>102</v>
      </c>
      <c r="R32" s="34">
        <f t="shared" ref="R32:X32" si="5">J32-B32</f>
        <v>-2</v>
      </c>
      <c r="S32" s="34">
        <f t="shared" si="5"/>
        <v>8</v>
      </c>
      <c r="T32">
        <f t="shared" si="5"/>
        <v>-4</v>
      </c>
      <c r="U32" s="34">
        <f t="shared" si="5"/>
        <v>0</v>
      </c>
      <c r="V32" s="44">
        <f t="shared" si="5"/>
        <v>1.9500000000000028</v>
      </c>
      <c r="W32" s="44">
        <f t="shared" si="5"/>
        <v>0.68274920345926304</v>
      </c>
      <c r="X32" s="34">
        <f t="shared" si="5"/>
        <v>1</v>
      </c>
    </row>
    <row r="33" spans="1:24" x14ac:dyDescent="0.3">
      <c r="A33" s="34">
        <v>6</v>
      </c>
      <c r="B33" s="6">
        <v>150</v>
      </c>
      <c r="C33" s="6">
        <v>52</v>
      </c>
      <c r="D33" s="6">
        <v>66</v>
      </c>
      <c r="E33" s="6">
        <v>1.51</v>
      </c>
      <c r="F33" s="6">
        <v>78</v>
      </c>
      <c r="G33" s="36">
        <f t="shared" si="2"/>
        <v>34.209025919915796</v>
      </c>
      <c r="H33" s="38"/>
      <c r="J33" s="40"/>
      <c r="K33" s="40"/>
      <c r="L33" s="40"/>
      <c r="M33" s="40"/>
      <c r="N33" s="40"/>
      <c r="O33" s="41"/>
      <c r="P33" s="40"/>
      <c r="R33" s="42"/>
      <c r="S33" s="42"/>
      <c r="T33" s="30"/>
      <c r="U33" s="42"/>
      <c r="V33" s="45"/>
      <c r="W33" s="45"/>
      <c r="X33" s="42"/>
    </row>
    <row r="34" spans="1:24" x14ac:dyDescent="0.3">
      <c r="A34" s="34">
        <v>7</v>
      </c>
      <c r="B34" s="6">
        <v>128</v>
      </c>
      <c r="C34" s="6">
        <v>70</v>
      </c>
      <c r="D34" s="6">
        <v>78</v>
      </c>
      <c r="E34" s="6">
        <v>1.675</v>
      </c>
      <c r="F34" s="6">
        <v>114.5</v>
      </c>
      <c r="G34" s="36">
        <f t="shared" si="2"/>
        <v>40.810871018044111</v>
      </c>
      <c r="H34" s="6">
        <v>115</v>
      </c>
      <c r="J34" s="6">
        <v>120</v>
      </c>
      <c r="K34" s="6">
        <v>54</v>
      </c>
      <c r="L34" s="6">
        <v>60</v>
      </c>
      <c r="M34" s="6">
        <v>1.675</v>
      </c>
      <c r="N34" s="6">
        <v>114.3</v>
      </c>
      <c r="O34" s="36">
        <f t="shared" si="3"/>
        <v>40.739585653820448</v>
      </c>
      <c r="P34" s="6">
        <v>115</v>
      </c>
      <c r="R34" s="34">
        <f t="shared" ref="R34:X34" si="6">J34-B34</f>
        <v>-8</v>
      </c>
      <c r="S34" s="34">
        <f t="shared" si="6"/>
        <v>-16</v>
      </c>
      <c r="T34">
        <f t="shared" si="6"/>
        <v>-18</v>
      </c>
      <c r="U34" s="34">
        <f t="shared" si="6"/>
        <v>0</v>
      </c>
      <c r="V34" s="44">
        <f t="shared" si="6"/>
        <v>-0.20000000000000284</v>
      </c>
      <c r="W34" s="44">
        <f t="shared" si="6"/>
        <v>-7.1285364223662384E-2</v>
      </c>
      <c r="X34" s="34">
        <f t="shared" si="6"/>
        <v>0</v>
      </c>
    </row>
    <row r="35" spans="1:24" x14ac:dyDescent="0.3">
      <c r="A35" s="34">
        <v>8</v>
      </c>
      <c r="B35" s="6">
        <v>132</v>
      </c>
      <c r="C35" s="6">
        <v>80</v>
      </c>
      <c r="D35" s="6">
        <v>60</v>
      </c>
      <c r="E35" s="6">
        <v>1.84</v>
      </c>
      <c r="F35" s="6">
        <v>127.8</v>
      </c>
      <c r="G35" s="36">
        <f t="shared" si="2"/>
        <v>37.748109640831757</v>
      </c>
      <c r="H35" s="38"/>
      <c r="J35" s="40"/>
      <c r="K35" s="40"/>
      <c r="L35" s="40"/>
      <c r="M35" s="40"/>
      <c r="N35" s="40"/>
      <c r="O35" s="41"/>
      <c r="P35" s="40"/>
      <c r="R35" s="42"/>
      <c r="S35" s="42"/>
      <c r="T35" s="30"/>
      <c r="U35" s="42"/>
      <c r="V35" s="45"/>
      <c r="W35" s="45"/>
      <c r="X35" s="42"/>
    </row>
    <row r="36" spans="1:24" x14ac:dyDescent="0.3">
      <c r="A36" s="34">
        <v>9</v>
      </c>
      <c r="B36" s="6">
        <v>140</v>
      </c>
      <c r="C36" s="6">
        <v>60</v>
      </c>
      <c r="D36" s="6">
        <v>78</v>
      </c>
      <c r="E36" s="6">
        <v>1.68</v>
      </c>
      <c r="F36" s="6">
        <v>79.3</v>
      </c>
      <c r="G36" s="36">
        <f t="shared" si="2"/>
        <v>28.096655328798189</v>
      </c>
      <c r="H36" s="6">
        <v>100</v>
      </c>
      <c r="J36" s="6">
        <v>128</v>
      </c>
      <c r="K36" s="6">
        <v>60</v>
      </c>
      <c r="L36" s="6">
        <v>87</v>
      </c>
      <c r="M36" s="6">
        <v>1.68</v>
      </c>
      <c r="N36" s="6">
        <v>75.7</v>
      </c>
      <c r="O36" s="36">
        <f t="shared" si="3"/>
        <v>26.821145124716558</v>
      </c>
      <c r="P36" s="6">
        <v>95</v>
      </c>
      <c r="R36" s="34">
        <f t="shared" ref="R36:X37" si="7">J36-B36</f>
        <v>-12</v>
      </c>
      <c r="S36" s="34">
        <f t="shared" si="7"/>
        <v>0</v>
      </c>
      <c r="T36">
        <f t="shared" si="7"/>
        <v>9</v>
      </c>
      <c r="U36" s="34">
        <f t="shared" si="7"/>
        <v>0</v>
      </c>
      <c r="V36" s="44">
        <f t="shared" si="7"/>
        <v>-3.5999999999999943</v>
      </c>
      <c r="W36" s="44">
        <f t="shared" si="7"/>
        <v>-1.2755102040816304</v>
      </c>
      <c r="X36" s="34">
        <f t="shared" si="7"/>
        <v>-5</v>
      </c>
    </row>
    <row r="37" spans="1:24" ht="15.75" customHeight="1" x14ac:dyDescent="0.3">
      <c r="A37" s="34">
        <v>10</v>
      </c>
      <c r="B37" s="6">
        <v>130</v>
      </c>
      <c r="C37" s="6">
        <v>60</v>
      </c>
      <c r="D37" s="6">
        <v>64</v>
      </c>
      <c r="E37" s="6">
        <v>1.76</v>
      </c>
      <c r="F37" s="6">
        <v>70.7</v>
      </c>
      <c r="G37" s="36">
        <f t="shared" si="2"/>
        <v>22.824121900826448</v>
      </c>
      <c r="H37" s="6">
        <v>99</v>
      </c>
      <c r="J37" s="6">
        <v>132</v>
      </c>
      <c r="K37" s="6">
        <v>68</v>
      </c>
      <c r="L37" s="6">
        <v>59</v>
      </c>
      <c r="M37" s="6">
        <v>1.76</v>
      </c>
      <c r="N37" s="6">
        <v>73.400000000000006</v>
      </c>
      <c r="O37" s="36">
        <f t="shared" si="3"/>
        <v>23.695764462809919</v>
      </c>
      <c r="P37" s="6">
        <v>96</v>
      </c>
      <c r="R37" s="34">
        <f t="shared" si="7"/>
        <v>2</v>
      </c>
      <c r="S37" s="34">
        <f t="shared" si="7"/>
        <v>8</v>
      </c>
      <c r="T37">
        <f t="shared" si="7"/>
        <v>-5</v>
      </c>
      <c r="U37" s="34">
        <f t="shared" si="7"/>
        <v>0</v>
      </c>
      <c r="V37" s="44">
        <f t="shared" si="7"/>
        <v>2.7000000000000028</v>
      </c>
      <c r="W37" s="44">
        <f t="shared" si="7"/>
        <v>0.8716425619834709</v>
      </c>
      <c r="X37" s="34">
        <f t="shared" si="7"/>
        <v>-3</v>
      </c>
    </row>
    <row r="38" spans="1:24" x14ac:dyDescent="0.3">
      <c r="A38" s="34">
        <v>11</v>
      </c>
      <c r="B38" s="6">
        <v>138</v>
      </c>
      <c r="C38" s="6">
        <v>60</v>
      </c>
      <c r="D38" s="6">
        <v>72</v>
      </c>
      <c r="E38" s="6">
        <v>1.54</v>
      </c>
      <c r="F38" s="6">
        <v>64.900000000000006</v>
      </c>
      <c r="G38" s="36">
        <f t="shared" si="2"/>
        <v>27.365491651205939</v>
      </c>
      <c r="H38" s="6">
        <v>90</v>
      </c>
      <c r="J38" s="40"/>
      <c r="K38" s="40"/>
      <c r="L38" s="40"/>
      <c r="M38" s="40"/>
      <c r="N38" s="40"/>
      <c r="O38" s="41"/>
      <c r="P38" s="40"/>
      <c r="R38" s="42"/>
      <c r="S38" s="42"/>
      <c r="T38" s="30"/>
      <c r="U38" s="42"/>
      <c r="V38" s="45"/>
      <c r="W38" s="45"/>
      <c r="X38" s="42"/>
    </row>
    <row r="39" spans="1:24" x14ac:dyDescent="0.3">
      <c r="A39" s="34">
        <v>12</v>
      </c>
      <c r="B39" s="6">
        <v>150</v>
      </c>
      <c r="C39" s="6">
        <v>88</v>
      </c>
      <c r="D39" s="6">
        <v>77</v>
      </c>
      <c r="E39" s="6">
        <v>1.59</v>
      </c>
      <c r="F39" s="6">
        <v>77.8</v>
      </c>
      <c r="G39" s="36">
        <f t="shared" si="2"/>
        <v>30.774099125825714</v>
      </c>
      <c r="H39" s="6">
        <v>109</v>
      </c>
      <c r="J39" s="6">
        <v>160</v>
      </c>
      <c r="K39" s="6">
        <v>90</v>
      </c>
      <c r="L39" s="6">
        <v>72</v>
      </c>
      <c r="M39" s="6">
        <v>1.59</v>
      </c>
      <c r="N39" s="6">
        <v>77.7</v>
      </c>
      <c r="O39" s="36">
        <f t="shared" si="3"/>
        <v>30.734543728491751</v>
      </c>
      <c r="P39" s="6">
        <v>102</v>
      </c>
      <c r="R39" s="34">
        <f t="shared" ref="R39:X40" si="8">J39-B39</f>
        <v>10</v>
      </c>
      <c r="S39" s="34">
        <f t="shared" si="8"/>
        <v>2</v>
      </c>
      <c r="T39">
        <f t="shared" si="8"/>
        <v>-5</v>
      </c>
      <c r="U39" s="34">
        <f t="shared" si="8"/>
        <v>0</v>
      </c>
      <c r="V39" s="44">
        <f t="shared" si="8"/>
        <v>-9.9999999999994316E-2</v>
      </c>
      <c r="W39" s="44">
        <f t="shared" si="8"/>
        <v>-3.9555397333963072E-2</v>
      </c>
      <c r="X39" s="34">
        <f t="shared" si="8"/>
        <v>-7</v>
      </c>
    </row>
    <row r="40" spans="1:24" x14ac:dyDescent="0.3">
      <c r="A40" s="34">
        <v>13</v>
      </c>
      <c r="B40" s="6">
        <v>140</v>
      </c>
      <c r="C40" s="6">
        <v>80</v>
      </c>
      <c r="D40" s="6">
        <v>60</v>
      </c>
      <c r="E40" s="6">
        <v>1.79</v>
      </c>
      <c r="F40" s="6">
        <v>77.45</v>
      </c>
      <c r="G40" s="36">
        <f t="shared" si="2"/>
        <v>24.172154427140228</v>
      </c>
      <c r="H40" s="6">
        <v>100</v>
      </c>
      <c r="J40" s="6">
        <v>130</v>
      </c>
      <c r="K40" s="6">
        <v>70</v>
      </c>
      <c r="L40" s="6">
        <v>66</v>
      </c>
      <c r="M40" s="6">
        <v>1.79</v>
      </c>
      <c r="N40" s="6">
        <v>76.900000000000006</v>
      </c>
      <c r="O40" s="36">
        <f t="shared" si="3"/>
        <v>24.000499360194752</v>
      </c>
      <c r="P40" s="6">
        <v>99.5</v>
      </c>
      <c r="R40" s="34">
        <f t="shared" si="8"/>
        <v>-10</v>
      </c>
      <c r="S40" s="34">
        <f t="shared" si="8"/>
        <v>-10</v>
      </c>
      <c r="T40">
        <f t="shared" si="8"/>
        <v>6</v>
      </c>
      <c r="U40" s="34">
        <f t="shared" si="8"/>
        <v>0</v>
      </c>
      <c r="V40" s="44">
        <f t="shared" si="8"/>
        <v>-0.54999999999999716</v>
      </c>
      <c r="W40" s="44">
        <f t="shared" si="8"/>
        <v>-0.17165506694547616</v>
      </c>
      <c r="X40" s="34">
        <f t="shared" si="8"/>
        <v>-0.5</v>
      </c>
    </row>
    <row r="41" spans="1:24" x14ac:dyDescent="0.3">
      <c r="A41" s="34">
        <v>14</v>
      </c>
      <c r="B41" s="6">
        <v>186</v>
      </c>
      <c r="C41" s="6">
        <v>60</v>
      </c>
      <c r="D41" s="6">
        <v>61</v>
      </c>
      <c r="E41" s="6">
        <v>1.55</v>
      </c>
      <c r="F41" s="6">
        <v>66.55</v>
      </c>
      <c r="G41" s="36">
        <f t="shared" si="2"/>
        <v>27.700312174817892</v>
      </c>
      <c r="H41" s="6">
        <v>103</v>
      </c>
      <c r="J41" s="40"/>
      <c r="K41" s="40"/>
      <c r="L41" s="40"/>
      <c r="M41" s="40"/>
      <c r="N41" s="40"/>
      <c r="O41" s="41"/>
      <c r="P41" s="40"/>
      <c r="R41" s="42"/>
      <c r="S41" s="42"/>
      <c r="T41" s="30"/>
      <c r="U41" s="42"/>
      <c r="V41" s="45"/>
      <c r="W41" s="45"/>
      <c r="X41" s="42"/>
    </row>
    <row r="42" spans="1:24" x14ac:dyDescent="0.3">
      <c r="A42" s="34">
        <v>15</v>
      </c>
      <c r="B42" s="6">
        <v>150</v>
      </c>
      <c r="C42" s="6">
        <v>90</v>
      </c>
      <c r="D42" s="6">
        <v>94</v>
      </c>
      <c r="E42" s="6">
        <v>1.68</v>
      </c>
      <c r="F42" s="6">
        <v>66.55</v>
      </c>
      <c r="G42" s="36">
        <f t="shared" si="2"/>
        <v>23.579223356009074</v>
      </c>
      <c r="H42" s="6">
        <v>96</v>
      </c>
      <c r="J42" s="40"/>
      <c r="K42" s="40"/>
      <c r="L42" s="40"/>
      <c r="M42" s="40"/>
      <c r="N42" s="40"/>
      <c r="O42" s="41"/>
      <c r="P42" s="40"/>
      <c r="R42" s="42"/>
      <c r="S42" s="42"/>
      <c r="T42" s="30"/>
      <c r="U42" s="42"/>
      <c r="V42" s="45"/>
      <c r="W42" s="45"/>
      <c r="X42" s="42"/>
    </row>
    <row r="43" spans="1:24" x14ac:dyDescent="0.3">
      <c r="A43" s="34">
        <v>16</v>
      </c>
      <c r="B43" s="6">
        <v>120</v>
      </c>
      <c r="C43" s="6">
        <v>80</v>
      </c>
      <c r="D43" s="6">
        <v>72</v>
      </c>
      <c r="E43" s="6">
        <v>1.75</v>
      </c>
      <c r="F43" s="6">
        <v>77</v>
      </c>
      <c r="G43" s="36">
        <f t="shared" si="2"/>
        <v>25.142857142857142</v>
      </c>
      <c r="H43" s="6">
        <v>99</v>
      </c>
      <c r="J43" s="6">
        <v>120</v>
      </c>
      <c r="K43" s="6">
        <v>80</v>
      </c>
      <c r="L43" s="6">
        <v>69</v>
      </c>
      <c r="M43" s="6">
        <v>1.75</v>
      </c>
      <c r="N43" s="6">
        <v>77.88</v>
      </c>
      <c r="O43" s="36">
        <f t="shared" si="3"/>
        <v>25.430204081632652</v>
      </c>
      <c r="P43" s="6">
        <v>94</v>
      </c>
      <c r="R43" s="34">
        <f t="shared" ref="R43:X44" si="9">J43-B43</f>
        <v>0</v>
      </c>
      <c r="S43" s="34">
        <f t="shared" si="9"/>
        <v>0</v>
      </c>
      <c r="T43">
        <f t="shared" si="9"/>
        <v>-3</v>
      </c>
      <c r="U43" s="34">
        <f t="shared" si="9"/>
        <v>0</v>
      </c>
      <c r="V43" s="44">
        <f t="shared" si="9"/>
        <v>0.87999999999999545</v>
      </c>
      <c r="W43" s="44">
        <f t="shared" si="9"/>
        <v>0.2873469387755101</v>
      </c>
      <c r="X43" s="34">
        <f t="shared" si="9"/>
        <v>-5</v>
      </c>
    </row>
    <row r="44" spans="1:24" x14ac:dyDescent="0.3">
      <c r="A44" s="35">
        <v>17</v>
      </c>
      <c r="B44" s="9">
        <v>130</v>
      </c>
      <c r="C44" s="9">
        <v>80</v>
      </c>
      <c r="D44" s="9">
        <v>74</v>
      </c>
      <c r="E44" s="9">
        <v>1.7450000000000001</v>
      </c>
      <c r="F44" s="9">
        <v>83.1</v>
      </c>
      <c r="G44" s="37">
        <f t="shared" si="2"/>
        <v>27.290416334841254</v>
      </c>
      <c r="H44" s="9">
        <v>103</v>
      </c>
      <c r="J44" s="9">
        <v>110</v>
      </c>
      <c r="K44" s="9">
        <v>70</v>
      </c>
      <c r="L44" s="9">
        <v>78</v>
      </c>
      <c r="M44" s="9">
        <v>1.7450000000000001</v>
      </c>
      <c r="N44" s="9">
        <v>83.1</v>
      </c>
      <c r="O44" s="37">
        <f>N44/(M44*M44)</f>
        <v>27.290416334841254</v>
      </c>
      <c r="P44" s="9">
        <v>99</v>
      </c>
      <c r="R44" s="35">
        <f t="shared" si="9"/>
        <v>-20</v>
      </c>
      <c r="S44" s="35">
        <f t="shared" si="9"/>
        <v>-10</v>
      </c>
      <c r="T44" s="49">
        <f t="shared" si="9"/>
        <v>4</v>
      </c>
      <c r="U44" s="35">
        <f t="shared" si="9"/>
        <v>0</v>
      </c>
      <c r="V44" s="46">
        <f t="shared" si="9"/>
        <v>0</v>
      </c>
      <c r="W44" s="46">
        <f t="shared" si="9"/>
        <v>0</v>
      </c>
      <c r="X44" s="35">
        <f t="shared" si="9"/>
        <v>-4</v>
      </c>
    </row>
    <row r="47" spans="1:24" x14ac:dyDescent="0.3">
      <c r="A47" s="32" t="s">
        <v>115</v>
      </c>
    </row>
    <row r="48" spans="1:24" x14ac:dyDescent="0.3">
      <c r="B48" s="119" t="s">
        <v>116</v>
      </c>
      <c r="C48" s="120"/>
      <c r="D48" s="120"/>
      <c r="E48" s="120"/>
      <c r="F48" s="120"/>
      <c r="G48" s="120"/>
      <c r="H48" s="121"/>
      <c r="J48" s="119" t="s">
        <v>117</v>
      </c>
      <c r="K48" s="120"/>
      <c r="L48" s="120"/>
      <c r="M48" s="120"/>
      <c r="N48" s="120"/>
      <c r="O48" s="120"/>
      <c r="P48" s="121"/>
      <c r="R48" s="119" t="s">
        <v>125</v>
      </c>
      <c r="S48" s="120"/>
      <c r="T48" s="120"/>
      <c r="U48" s="120"/>
      <c r="V48" s="120"/>
      <c r="W48" s="120"/>
      <c r="X48" s="121"/>
    </row>
    <row r="49" spans="1:24" x14ac:dyDescent="0.3">
      <c r="A49" s="34"/>
      <c r="B49" s="39" t="s">
        <v>118</v>
      </c>
      <c r="C49" s="39" t="s">
        <v>119</v>
      </c>
      <c r="D49" s="39" t="s">
        <v>120</v>
      </c>
      <c r="E49" s="39" t="s">
        <v>121</v>
      </c>
      <c r="F49" s="39" t="s">
        <v>122</v>
      </c>
      <c r="G49" s="39" t="s">
        <v>123</v>
      </c>
      <c r="H49" s="39" t="s">
        <v>124</v>
      </c>
      <c r="J49" s="4" t="s">
        <v>118</v>
      </c>
      <c r="K49" s="4" t="s">
        <v>119</v>
      </c>
      <c r="L49" s="4" t="s">
        <v>120</v>
      </c>
      <c r="M49" s="4" t="s">
        <v>121</v>
      </c>
      <c r="N49" s="4" t="s">
        <v>122</v>
      </c>
      <c r="O49" s="4" t="s">
        <v>123</v>
      </c>
      <c r="P49" s="4" t="s">
        <v>124</v>
      </c>
      <c r="R49" s="39" t="s">
        <v>118</v>
      </c>
      <c r="S49" s="39" t="s">
        <v>119</v>
      </c>
      <c r="T49" s="43" t="s">
        <v>120</v>
      </c>
      <c r="U49" s="39" t="s">
        <v>121</v>
      </c>
      <c r="V49" s="39" t="s">
        <v>122</v>
      </c>
      <c r="W49" s="39" t="s">
        <v>123</v>
      </c>
      <c r="X49" s="39" t="s">
        <v>124</v>
      </c>
    </row>
    <row r="50" spans="1:24" x14ac:dyDescent="0.3">
      <c r="A50" s="33">
        <v>1</v>
      </c>
      <c r="B50" s="4">
        <v>120</v>
      </c>
      <c r="C50" s="4">
        <v>60</v>
      </c>
      <c r="D50" s="4">
        <v>54</v>
      </c>
      <c r="E50" s="4">
        <v>1.75</v>
      </c>
      <c r="F50" s="4">
        <v>77.7</v>
      </c>
      <c r="G50" s="64">
        <v>25.3</v>
      </c>
      <c r="H50" s="4">
        <v>100</v>
      </c>
      <c r="J50" s="65"/>
      <c r="K50" s="65"/>
      <c r="L50" s="65"/>
      <c r="M50" s="65"/>
      <c r="N50" s="65"/>
      <c r="O50" s="66"/>
      <c r="P50" s="65"/>
      <c r="R50" s="67"/>
      <c r="S50" s="67"/>
      <c r="T50" s="67"/>
      <c r="U50" s="67"/>
      <c r="V50" s="67"/>
      <c r="W50" s="67"/>
      <c r="X50" s="67"/>
    </row>
    <row r="51" spans="1:24" x14ac:dyDescent="0.3">
      <c r="A51" s="34">
        <v>2</v>
      </c>
      <c r="B51" s="6">
        <v>146</v>
      </c>
      <c r="C51" s="6">
        <v>80</v>
      </c>
      <c r="D51" s="6">
        <v>64</v>
      </c>
      <c r="E51" s="6">
        <v>1.79</v>
      </c>
      <c r="F51" s="6">
        <v>74.599999999999994</v>
      </c>
      <c r="G51" s="51">
        <f t="shared" ref="G51:G63" si="10">F51/(E51*E51)</f>
        <v>23.28266908024094</v>
      </c>
      <c r="H51" s="6">
        <v>88</v>
      </c>
      <c r="J51" s="6">
        <v>120</v>
      </c>
      <c r="K51" s="6">
        <v>70</v>
      </c>
      <c r="L51" s="6">
        <v>60</v>
      </c>
      <c r="M51" s="6">
        <v>1.79</v>
      </c>
      <c r="N51" s="6">
        <v>75</v>
      </c>
      <c r="O51" s="36">
        <f>N51/(M51*M51)</f>
        <v>23.40750912892856</v>
      </c>
      <c r="P51" s="6">
        <v>84</v>
      </c>
      <c r="R51" s="34">
        <f t="shared" ref="R51:X53" si="11">J51-B51</f>
        <v>-26</v>
      </c>
      <c r="S51" s="34">
        <f t="shared" si="11"/>
        <v>-10</v>
      </c>
      <c r="T51" s="34">
        <f t="shared" si="11"/>
        <v>-4</v>
      </c>
      <c r="U51" s="34">
        <f t="shared" si="11"/>
        <v>0</v>
      </c>
      <c r="V51" s="34">
        <f t="shared" si="11"/>
        <v>0.40000000000000568</v>
      </c>
      <c r="W51" s="44">
        <f t="shared" si="11"/>
        <v>0.12484004868762</v>
      </c>
      <c r="X51" s="34">
        <f t="shared" si="11"/>
        <v>-4</v>
      </c>
    </row>
    <row r="52" spans="1:24" x14ac:dyDescent="0.3">
      <c r="A52" s="34">
        <v>3</v>
      </c>
      <c r="B52" s="6">
        <v>132</v>
      </c>
      <c r="C52" s="6">
        <v>70</v>
      </c>
      <c r="D52" s="6">
        <v>60</v>
      </c>
      <c r="E52" s="6">
        <v>1.65</v>
      </c>
      <c r="F52" s="6">
        <v>49.1</v>
      </c>
      <c r="G52" s="51">
        <f t="shared" si="10"/>
        <v>18.034894398530763</v>
      </c>
      <c r="H52" s="6">
        <v>76</v>
      </c>
      <c r="J52" s="6">
        <v>113</v>
      </c>
      <c r="K52" s="6">
        <v>70</v>
      </c>
      <c r="L52" s="6">
        <v>62</v>
      </c>
      <c r="M52" s="6">
        <v>1.65</v>
      </c>
      <c r="N52" s="6">
        <v>49.6</v>
      </c>
      <c r="O52" s="36">
        <f t="shared" ref="O52:O63" si="12">N52/(M52*M52)</f>
        <v>18.218549127640038</v>
      </c>
      <c r="P52" s="6">
        <v>71</v>
      </c>
      <c r="R52" s="34">
        <f t="shared" si="11"/>
        <v>-19</v>
      </c>
      <c r="S52" s="34">
        <f t="shared" si="11"/>
        <v>0</v>
      </c>
      <c r="T52" s="34">
        <f t="shared" si="11"/>
        <v>2</v>
      </c>
      <c r="U52" s="34">
        <f t="shared" si="11"/>
        <v>0</v>
      </c>
      <c r="V52" s="34">
        <f t="shared" si="11"/>
        <v>0.5</v>
      </c>
      <c r="W52" s="44">
        <f t="shared" si="11"/>
        <v>0.18365472910927494</v>
      </c>
      <c r="X52" s="34">
        <f t="shared" si="11"/>
        <v>-5</v>
      </c>
    </row>
    <row r="53" spans="1:24" x14ac:dyDescent="0.3">
      <c r="A53" s="34">
        <v>4</v>
      </c>
      <c r="B53" s="6">
        <v>140</v>
      </c>
      <c r="C53" s="6">
        <v>88</v>
      </c>
      <c r="D53" s="6">
        <v>60</v>
      </c>
      <c r="E53" s="6">
        <v>1.76</v>
      </c>
      <c r="F53" s="6">
        <v>101.6</v>
      </c>
      <c r="G53" s="51">
        <f t="shared" si="10"/>
        <v>32.799586776859506</v>
      </c>
      <c r="H53" s="6">
        <v>118</v>
      </c>
      <c r="J53" s="6">
        <v>123</v>
      </c>
      <c r="K53" s="6">
        <v>68</v>
      </c>
      <c r="L53" s="6">
        <v>52</v>
      </c>
      <c r="M53" s="6">
        <v>1.76</v>
      </c>
      <c r="N53" s="6">
        <v>101.8</v>
      </c>
      <c r="O53" s="36">
        <f t="shared" si="12"/>
        <v>32.864152892561982</v>
      </c>
      <c r="P53" s="6">
        <v>120.5</v>
      </c>
      <c r="R53" s="34">
        <f t="shared" si="11"/>
        <v>-17</v>
      </c>
      <c r="S53" s="34">
        <f t="shared" si="11"/>
        <v>-20</v>
      </c>
      <c r="T53" s="34">
        <f t="shared" si="11"/>
        <v>-8</v>
      </c>
      <c r="U53" s="34">
        <f t="shared" si="11"/>
        <v>0</v>
      </c>
      <c r="V53" s="34">
        <f t="shared" si="11"/>
        <v>0.20000000000000284</v>
      </c>
      <c r="W53" s="44">
        <f t="shared" si="11"/>
        <v>6.4566115702476168E-2</v>
      </c>
      <c r="X53" s="34">
        <f t="shared" si="11"/>
        <v>2.5</v>
      </c>
    </row>
    <row r="54" spans="1:24" x14ac:dyDescent="0.3">
      <c r="A54" s="34">
        <v>5</v>
      </c>
      <c r="B54" s="6">
        <v>160</v>
      </c>
      <c r="C54" s="6">
        <v>104</v>
      </c>
      <c r="D54" s="6">
        <v>64</v>
      </c>
      <c r="E54" s="6">
        <v>1.79</v>
      </c>
      <c r="F54" s="6">
        <v>143</v>
      </c>
      <c r="G54" s="51">
        <f t="shared" si="10"/>
        <v>44.630317405823789</v>
      </c>
      <c r="H54" s="6">
        <v>137</v>
      </c>
      <c r="J54" s="40"/>
      <c r="K54" s="40"/>
      <c r="L54" s="40"/>
      <c r="M54" s="40"/>
      <c r="N54" s="40"/>
      <c r="O54" s="41"/>
      <c r="P54" s="40"/>
      <c r="R54" s="42"/>
      <c r="S54" s="42"/>
      <c r="T54" s="42"/>
      <c r="U54" s="42"/>
      <c r="V54" s="42"/>
      <c r="W54" s="45"/>
      <c r="X54" s="42"/>
    </row>
    <row r="55" spans="1:24" x14ac:dyDescent="0.3">
      <c r="A55" s="34">
        <v>6</v>
      </c>
      <c r="B55" s="6">
        <v>124</v>
      </c>
      <c r="C55" s="6">
        <v>80</v>
      </c>
      <c r="D55" s="6">
        <v>57</v>
      </c>
      <c r="E55" s="6">
        <v>1.62</v>
      </c>
      <c r="F55" s="6">
        <v>60.25</v>
      </c>
      <c r="G55" s="51">
        <f t="shared" si="10"/>
        <v>22.957628410303304</v>
      </c>
      <c r="H55" s="6">
        <v>91</v>
      </c>
      <c r="J55" s="6">
        <v>116</v>
      </c>
      <c r="K55" s="6">
        <v>82</v>
      </c>
      <c r="L55" s="6">
        <v>67</v>
      </c>
      <c r="M55" s="6">
        <v>1.62</v>
      </c>
      <c r="N55" s="6">
        <v>61.3</v>
      </c>
      <c r="O55" s="36">
        <f t="shared" si="12"/>
        <v>23.357719859777468</v>
      </c>
      <c r="P55" s="6">
        <v>87</v>
      </c>
      <c r="R55" s="34">
        <f t="shared" ref="R55:X56" si="13">J55-B55</f>
        <v>-8</v>
      </c>
      <c r="S55" s="34">
        <f t="shared" si="13"/>
        <v>2</v>
      </c>
      <c r="T55" s="34">
        <f t="shared" si="13"/>
        <v>10</v>
      </c>
      <c r="U55" s="34">
        <f t="shared" si="13"/>
        <v>0</v>
      </c>
      <c r="V55" s="34">
        <f t="shared" si="13"/>
        <v>1.0499999999999972</v>
      </c>
      <c r="W55" s="44">
        <f t="shared" si="13"/>
        <v>0.40009144947416431</v>
      </c>
      <c r="X55" s="34">
        <f t="shared" si="13"/>
        <v>-4</v>
      </c>
    </row>
    <row r="56" spans="1:24" x14ac:dyDescent="0.3">
      <c r="A56" s="34">
        <v>7</v>
      </c>
      <c r="B56" s="6">
        <v>106</v>
      </c>
      <c r="C56" s="6">
        <v>72</v>
      </c>
      <c r="D56" s="6">
        <v>56</v>
      </c>
      <c r="E56" s="6">
        <v>1.49</v>
      </c>
      <c r="F56" s="6">
        <v>44.8</v>
      </c>
      <c r="G56" s="51">
        <f t="shared" si="10"/>
        <v>20.179271203999818</v>
      </c>
      <c r="H56" s="6">
        <v>71</v>
      </c>
      <c r="J56" s="6">
        <v>108</v>
      </c>
      <c r="K56" s="6">
        <v>70</v>
      </c>
      <c r="L56" s="6">
        <v>72</v>
      </c>
      <c r="M56" s="6">
        <v>1.49</v>
      </c>
      <c r="N56" s="6">
        <v>45</v>
      </c>
      <c r="O56" s="36">
        <f t="shared" si="12"/>
        <v>20.269357236160534</v>
      </c>
      <c r="P56" s="6">
        <v>74</v>
      </c>
      <c r="R56" s="34">
        <f t="shared" si="13"/>
        <v>2</v>
      </c>
      <c r="S56" s="34">
        <f t="shared" si="13"/>
        <v>-2</v>
      </c>
      <c r="T56" s="34">
        <f t="shared" si="13"/>
        <v>16</v>
      </c>
      <c r="U56" s="34">
        <f t="shared" si="13"/>
        <v>0</v>
      </c>
      <c r="V56" s="34">
        <f t="shared" si="13"/>
        <v>0.20000000000000284</v>
      </c>
      <c r="W56" s="44">
        <f t="shared" si="13"/>
        <v>9.0086032160716201E-2</v>
      </c>
      <c r="X56" s="34">
        <f t="shared" si="13"/>
        <v>3</v>
      </c>
    </row>
    <row r="57" spans="1:24" x14ac:dyDescent="0.3">
      <c r="A57" s="34">
        <v>8</v>
      </c>
      <c r="B57" s="6">
        <v>176</v>
      </c>
      <c r="C57" s="6">
        <v>80</v>
      </c>
      <c r="D57" s="6">
        <v>60</v>
      </c>
      <c r="E57" s="6">
        <v>1.66</v>
      </c>
      <c r="F57" s="6">
        <v>86.9</v>
      </c>
      <c r="G57" s="51">
        <f t="shared" si="10"/>
        <v>31.535781680940634</v>
      </c>
      <c r="H57" s="6">
        <v>117</v>
      </c>
      <c r="J57" s="40"/>
      <c r="K57" s="40"/>
      <c r="L57" s="40"/>
      <c r="M57" s="40"/>
      <c r="N57" s="40"/>
      <c r="O57" s="41"/>
      <c r="P57" s="40"/>
      <c r="R57" s="42"/>
      <c r="S57" s="42"/>
      <c r="T57" s="42"/>
      <c r="U57" s="42"/>
      <c r="V57" s="42"/>
      <c r="W57" s="45"/>
      <c r="X57" s="42"/>
    </row>
    <row r="58" spans="1:24" x14ac:dyDescent="0.3">
      <c r="A58" s="34">
        <v>9</v>
      </c>
      <c r="B58" s="6">
        <v>152</v>
      </c>
      <c r="C58" s="6">
        <v>80</v>
      </c>
      <c r="D58" s="6">
        <v>72</v>
      </c>
      <c r="E58" s="6">
        <v>1.64</v>
      </c>
      <c r="F58" s="6">
        <v>92.5</v>
      </c>
      <c r="G58" s="51">
        <f t="shared" si="10"/>
        <v>34.391731112433078</v>
      </c>
      <c r="H58" s="6">
        <v>120</v>
      </c>
      <c r="J58" s="40"/>
      <c r="K58" s="40"/>
      <c r="L58" s="40"/>
      <c r="M58" s="40"/>
      <c r="N58" s="40"/>
      <c r="O58" s="41"/>
      <c r="P58" s="40"/>
      <c r="R58" s="42"/>
      <c r="S58" s="42"/>
      <c r="T58" s="42"/>
      <c r="U58" s="42"/>
      <c r="V58" s="42"/>
      <c r="W58" s="45"/>
      <c r="X58" s="42"/>
    </row>
    <row r="59" spans="1:24" x14ac:dyDescent="0.3">
      <c r="A59" s="34">
        <v>10</v>
      </c>
      <c r="B59" s="6">
        <v>120</v>
      </c>
      <c r="C59" s="6">
        <v>90</v>
      </c>
      <c r="D59" s="6">
        <v>62</v>
      </c>
      <c r="E59" s="6">
        <v>1.6</v>
      </c>
      <c r="F59" s="6">
        <v>64.05</v>
      </c>
      <c r="G59" s="51">
        <f t="shared" si="10"/>
        <v>25.019531249999993</v>
      </c>
      <c r="H59" s="6">
        <v>102</v>
      </c>
      <c r="J59" s="6">
        <v>110</v>
      </c>
      <c r="K59" s="6">
        <v>70</v>
      </c>
      <c r="L59" s="6">
        <v>62</v>
      </c>
      <c r="M59" s="6">
        <v>1.6</v>
      </c>
      <c r="N59" s="6">
        <v>64.8</v>
      </c>
      <c r="O59" s="36">
        <f t="shared" si="12"/>
        <v>25.312499999999993</v>
      </c>
      <c r="P59" s="6">
        <v>101</v>
      </c>
      <c r="R59" s="34">
        <f t="shared" ref="R59:X61" si="14">J59-B59</f>
        <v>-10</v>
      </c>
      <c r="S59" s="34">
        <f t="shared" si="14"/>
        <v>-20</v>
      </c>
      <c r="T59" s="34">
        <f t="shared" si="14"/>
        <v>0</v>
      </c>
      <c r="U59" s="34">
        <f t="shared" si="14"/>
        <v>0</v>
      </c>
      <c r="V59" s="34">
        <f t="shared" si="14"/>
        <v>0.75</v>
      </c>
      <c r="W59" s="44">
        <f t="shared" si="14"/>
        <v>0.29296875</v>
      </c>
      <c r="X59" s="34">
        <f t="shared" si="14"/>
        <v>-1</v>
      </c>
    </row>
    <row r="60" spans="1:24" x14ac:dyDescent="0.3">
      <c r="A60" s="34">
        <v>11</v>
      </c>
      <c r="B60" s="6">
        <v>110</v>
      </c>
      <c r="C60" s="6">
        <v>60</v>
      </c>
      <c r="D60" s="6">
        <v>69</v>
      </c>
      <c r="E60" s="6">
        <v>1.65</v>
      </c>
      <c r="F60" s="6">
        <v>85.9</v>
      </c>
      <c r="G60" s="51">
        <f t="shared" si="10"/>
        <v>31.551882460973374</v>
      </c>
      <c r="H60" s="6">
        <v>113</v>
      </c>
      <c r="J60" s="6">
        <v>102</v>
      </c>
      <c r="K60" s="6">
        <v>62</v>
      </c>
      <c r="L60" s="6">
        <v>54</v>
      </c>
      <c r="M60" s="6">
        <v>1.65</v>
      </c>
      <c r="N60" s="6">
        <v>84.4</v>
      </c>
      <c r="O60" s="36">
        <f t="shared" si="12"/>
        <v>31.000918273645553</v>
      </c>
      <c r="P60" s="6">
        <v>107</v>
      </c>
      <c r="R60" s="34">
        <f t="shared" si="14"/>
        <v>-8</v>
      </c>
      <c r="S60" s="34">
        <f t="shared" si="14"/>
        <v>2</v>
      </c>
      <c r="T60" s="34">
        <f t="shared" si="14"/>
        <v>-15</v>
      </c>
      <c r="U60" s="34">
        <f t="shared" si="14"/>
        <v>0</v>
      </c>
      <c r="V60" s="34">
        <f t="shared" si="14"/>
        <v>-1.5</v>
      </c>
      <c r="W60" s="44">
        <f t="shared" si="14"/>
        <v>-0.55096418732782126</v>
      </c>
      <c r="X60" s="34">
        <f t="shared" si="14"/>
        <v>-6</v>
      </c>
    </row>
    <row r="61" spans="1:24" x14ac:dyDescent="0.3">
      <c r="A61" s="34">
        <v>12</v>
      </c>
      <c r="B61" s="6">
        <v>106</v>
      </c>
      <c r="C61" s="6">
        <v>76</v>
      </c>
      <c r="D61" s="6">
        <v>52</v>
      </c>
      <c r="E61" s="6">
        <v>1.77</v>
      </c>
      <c r="F61" s="6">
        <v>82.45</v>
      </c>
      <c r="G61" s="51">
        <f t="shared" si="10"/>
        <v>26.317469437262599</v>
      </c>
      <c r="H61" s="6">
        <v>98</v>
      </c>
      <c r="J61" s="6">
        <v>110</v>
      </c>
      <c r="K61" s="6">
        <v>80</v>
      </c>
      <c r="L61" s="6">
        <v>66</v>
      </c>
      <c r="M61" s="6">
        <v>1.77</v>
      </c>
      <c r="N61" s="6">
        <v>83.7</v>
      </c>
      <c r="O61" s="36">
        <f t="shared" si="12"/>
        <v>26.716460787130135</v>
      </c>
      <c r="P61" s="6">
        <v>95</v>
      </c>
      <c r="R61" s="34">
        <f t="shared" si="14"/>
        <v>4</v>
      </c>
      <c r="S61" s="34">
        <f t="shared" si="14"/>
        <v>4</v>
      </c>
      <c r="T61" s="34">
        <f t="shared" si="14"/>
        <v>14</v>
      </c>
      <c r="U61" s="34">
        <f t="shared" si="14"/>
        <v>0</v>
      </c>
      <c r="V61" s="34">
        <f t="shared" si="14"/>
        <v>1.25</v>
      </c>
      <c r="W61" s="44">
        <f t="shared" si="14"/>
        <v>0.39899134986753637</v>
      </c>
      <c r="X61" s="34">
        <f t="shared" si="14"/>
        <v>-3</v>
      </c>
    </row>
    <row r="62" spans="1:24" x14ac:dyDescent="0.3">
      <c r="A62" s="34">
        <v>13</v>
      </c>
      <c r="B62" s="6">
        <v>140</v>
      </c>
      <c r="C62" s="6">
        <v>80</v>
      </c>
      <c r="D62" s="6">
        <v>66</v>
      </c>
      <c r="E62" s="6">
        <v>1.58</v>
      </c>
      <c r="F62" s="6">
        <v>72.7</v>
      </c>
      <c r="G62" s="51">
        <f t="shared" si="10"/>
        <v>29.12193558724563</v>
      </c>
      <c r="H62" s="6">
        <v>95.5</v>
      </c>
      <c r="J62" s="40"/>
      <c r="K62" s="40"/>
      <c r="L62" s="40"/>
      <c r="M62" s="40"/>
      <c r="N62" s="40"/>
      <c r="O62" s="41"/>
      <c r="P62" s="40"/>
      <c r="R62" s="42"/>
      <c r="S62" s="42"/>
      <c r="T62" s="42"/>
      <c r="U62" s="42"/>
      <c r="V62" s="42"/>
      <c r="W62" s="45"/>
      <c r="X62" s="42"/>
    </row>
    <row r="63" spans="1:24" x14ac:dyDescent="0.3">
      <c r="A63" s="34">
        <v>14</v>
      </c>
      <c r="B63" s="6">
        <v>144</v>
      </c>
      <c r="C63" s="6">
        <v>92</v>
      </c>
      <c r="D63" s="6">
        <v>60</v>
      </c>
      <c r="E63" s="6">
        <v>1.74</v>
      </c>
      <c r="F63" s="6">
        <v>97.25</v>
      </c>
      <c r="G63" s="51">
        <f t="shared" si="10"/>
        <v>32.121152067644339</v>
      </c>
      <c r="H63" s="6">
        <v>115.5</v>
      </c>
      <c r="J63" s="6">
        <v>140</v>
      </c>
      <c r="K63" s="6">
        <v>90</v>
      </c>
      <c r="L63" s="6">
        <v>67</v>
      </c>
      <c r="M63" s="6">
        <v>1.74</v>
      </c>
      <c r="N63" s="6">
        <v>97</v>
      </c>
      <c r="O63" s="36">
        <f t="shared" si="12"/>
        <v>32.038578411943455</v>
      </c>
      <c r="P63" s="6">
        <v>112</v>
      </c>
      <c r="R63" s="34">
        <f t="shared" ref="R63:X68" si="15">J63-B63</f>
        <v>-4</v>
      </c>
      <c r="S63" s="34">
        <f t="shared" si="15"/>
        <v>-2</v>
      </c>
      <c r="T63" s="34">
        <f t="shared" si="15"/>
        <v>7</v>
      </c>
      <c r="U63" s="34">
        <f t="shared" si="15"/>
        <v>0</v>
      </c>
      <c r="V63" s="34">
        <f t="shared" si="15"/>
        <v>-0.25</v>
      </c>
      <c r="W63" s="44">
        <f t="shared" si="15"/>
        <v>-8.2573655700883819E-2</v>
      </c>
      <c r="X63" s="34">
        <f t="shared" si="15"/>
        <v>-3.5</v>
      </c>
    </row>
    <row r="64" spans="1:24" x14ac:dyDescent="0.3">
      <c r="A64" s="34">
        <v>15</v>
      </c>
      <c r="B64" s="6">
        <v>134</v>
      </c>
      <c r="C64" s="6">
        <v>72</v>
      </c>
      <c r="D64" s="6">
        <v>62</v>
      </c>
      <c r="E64" s="6">
        <v>1.91</v>
      </c>
      <c r="F64" s="6">
        <v>172.2</v>
      </c>
      <c r="G64" s="51">
        <f>F64/(E64*E64)</f>
        <v>47.202653436035192</v>
      </c>
      <c r="H64" s="6">
        <v>162.6</v>
      </c>
      <c r="J64" s="6">
        <v>140</v>
      </c>
      <c r="K64" s="6">
        <v>80</v>
      </c>
      <c r="L64" s="6">
        <v>66</v>
      </c>
      <c r="M64" s="6">
        <v>1.91</v>
      </c>
      <c r="N64" s="6">
        <v>168.4</v>
      </c>
      <c r="O64" s="36">
        <f>N64/(M64*M64)</f>
        <v>46.161015323044879</v>
      </c>
      <c r="P64" s="6">
        <v>157</v>
      </c>
      <c r="R64" s="34">
        <f t="shared" si="15"/>
        <v>6</v>
      </c>
      <c r="S64" s="34">
        <f t="shared" si="15"/>
        <v>8</v>
      </c>
      <c r="T64" s="34">
        <f t="shared" si="15"/>
        <v>4</v>
      </c>
      <c r="U64" s="34">
        <f t="shared" si="15"/>
        <v>0</v>
      </c>
      <c r="V64" s="34">
        <f t="shared" si="15"/>
        <v>-3.7999999999999829</v>
      </c>
      <c r="W64" s="44">
        <f t="shared" si="15"/>
        <v>-1.0416381129903129</v>
      </c>
      <c r="X64" s="34">
        <f t="shared" si="15"/>
        <v>-5.5999999999999943</v>
      </c>
    </row>
    <row r="65" spans="1:24" x14ac:dyDescent="0.3">
      <c r="A65" s="34">
        <v>16</v>
      </c>
      <c r="B65" s="6">
        <v>112</v>
      </c>
      <c r="C65" s="6">
        <v>60</v>
      </c>
      <c r="D65" s="6">
        <v>71</v>
      </c>
      <c r="E65" s="6">
        <v>1.64</v>
      </c>
      <c r="F65" s="6">
        <v>75.099999999999994</v>
      </c>
      <c r="G65" s="51">
        <f t="shared" ref="G65:G70" si="16">F65/(E65*E65)</f>
        <v>27.922367638310533</v>
      </c>
      <c r="H65" s="6">
        <v>101</v>
      </c>
      <c r="J65" s="6">
        <v>122</v>
      </c>
      <c r="K65" s="6">
        <v>58</v>
      </c>
      <c r="L65" s="6">
        <v>66</v>
      </c>
      <c r="M65" s="6">
        <v>1.64</v>
      </c>
      <c r="N65" s="6">
        <v>76.7</v>
      </c>
      <c r="O65" s="36">
        <f t="shared" ref="O65:O68" si="17">N65/(M65*M65)</f>
        <v>28.517251635931</v>
      </c>
      <c r="P65" s="6">
        <v>97</v>
      </c>
      <c r="R65" s="34">
        <f t="shared" si="15"/>
        <v>10</v>
      </c>
      <c r="S65" s="34">
        <f t="shared" si="15"/>
        <v>-2</v>
      </c>
      <c r="T65" s="34">
        <f t="shared" si="15"/>
        <v>-5</v>
      </c>
      <c r="U65" s="34">
        <f t="shared" si="15"/>
        <v>0</v>
      </c>
      <c r="V65" s="34">
        <f t="shared" si="15"/>
        <v>1.6000000000000085</v>
      </c>
      <c r="W65" s="44">
        <f t="shared" si="15"/>
        <v>0.5948839976204674</v>
      </c>
      <c r="X65" s="34">
        <f t="shared" si="15"/>
        <v>-4</v>
      </c>
    </row>
    <row r="66" spans="1:24" x14ac:dyDescent="0.3">
      <c r="A66" s="34">
        <v>17</v>
      </c>
      <c r="B66" s="6">
        <v>128</v>
      </c>
      <c r="C66" s="6">
        <v>62</v>
      </c>
      <c r="D66" s="6">
        <v>56</v>
      </c>
      <c r="E66" s="6">
        <v>1.68</v>
      </c>
      <c r="F66" s="6">
        <v>83.5</v>
      </c>
      <c r="G66" s="51">
        <f t="shared" si="16"/>
        <v>29.58475056689343</v>
      </c>
      <c r="H66" s="6">
        <v>102</v>
      </c>
      <c r="J66" s="6">
        <v>110</v>
      </c>
      <c r="K66" s="6">
        <v>70</v>
      </c>
      <c r="L66" s="6">
        <v>56</v>
      </c>
      <c r="M66" s="6">
        <v>1.68</v>
      </c>
      <c r="N66" s="6">
        <v>87.5</v>
      </c>
      <c r="O66" s="36">
        <f t="shared" si="17"/>
        <v>31.00198412698413</v>
      </c>
      <c r="P66" s="6">
        <v>102</v>
      </c>
      <c r="R66" s="34">
        <f t="shared" si="15"/>
        <v>-18</v>
      </c>
      <c r="S66" s="34">
        <f t="shared" si="15"/>
        <v>8</v>
      </c>
      <c r="T66" s="34">
        <f t="shared" si="15"/>
        <v>0</v>
      </c>
      <c r="U66" s="34">
        <f t="shared" si="15"/>
        <v>0</v>
      </c>
      <c r="V66" s="34">
        <f t="shared" si="15"/>
        <v>4</v>
      </c>
      <c r="W66" s="44">
        <f t="shared" si="15"/>
        <v>1.4172335600907005</v>
      </c>
      <c r="X66" s="34">
        <f t="shared" si="15"/>
        <v>0</v>
      </c>
    </row>
    <row r="67" spans="1:24" x14ac:dyDescent="0.3">
      <c r="A67" s="34">
        <v>18</v>
      </c>
      <c r="B67" s="6">
        <v>110</v>
      </c>
      <c r="C67" s="6">
        <v>68</v>
      </c>
      <c r="D67" s="6">
        <v>62</v>
      </c>
      <c r="E67" s="6">
        <v>1.7450000000000001</v>
      </c>
      <c r="F67" s="6">
        <v>101.65</v>
      </c>
      <c r="G67" s="51">
        <f t="shared" si="16"/>
        <v>33.382320342197517</v>
      </c>
      <c r="H67" s="6">
        <v>116</v>
      </c>
      <c r="J67" s="6">
        <v>128</v>
      </c>
      <c r="K67" s="6">
        <v>80</v>
      </c>
      <c r="L67" s="6">
        <v>70</v>
      </c>
      <c r="M67" s="6">
        <v>1.7450000000000001</v>
      </c>
      <c r="N67" s="6">
        <v>103.25</v>
      </c>
      <c r="O67" s="36">
        <f t="shared" si="17"/>
        <v>33.907767588115036</v>
      </c>
      <c r="P67" s="6">
        <v>117</v>
      </c>
      <c r="R67" s="34">
        <f t="shared" si="15"/>
        <v>18</v>
      </c>
      <c r="S67" s="34">
        <f t="shared" si="15"/>
        <v>12</v>
      </c>
      <c r="T67" s="34">
        <f t="shared" si="15"/>
        <v>8</v>
      </c>
      <c r="U67" s="34">
        <f t="shared" si="15"/>
        <v>0</v>
      </c>
      <c r="V67" s="34">
        <f t="shared" si="15"/>
        <v>1.5999999999999943</v>
      </c>
      <c r="W67" s="44">
        <f t="shared" si="15"/>
        <v>0.52544724591751901</v>
      </c>
      <c r="X67" s="34">
        <f t="shared" si="15"/>
        <v>1</v>
      </c>
    </row>
    <row r="68" spans="1:24" x14ac:dyDescent="0.3">
      <c r="A68" s="34">
        <v>19</v>
      </c>
      <c r="B68" s="6">
        <v>132</v>
      </c>
      <c r="C68" s="6">
        <v>70</v>
      </c>
      <c r="D68" s="6">
        <v>58</v>
      </c>
      <c r="E68" s="6">
        <v>1.72</v>
      </c>
      <c r="F68" s="6">
        <v>119.7</v>
      </c>
      <c r="G68" s="51">
        <f t="shared" si="16"/>
        <v>40.461060032449979</v>
      </c>
      <c r="H68" s="6">
        <v>136</v>
      </c>
      <c r="J68" s="6">
        <v>128</v>
      </c>
      <c r="K68" s="6">
        <v>78</v>
      </c>
      <c r="L68" s="6">
        <v>64</v>
      </c>
      <c r="M68" s="6">
        <v>1.72</v>
      </c>
      <c r="N68" s="6">
        <v>119</v>
      </c>
      <c r="O68" s="36">
        <f t="shared" si="17"/>
        <v>40.224445646295301</v>
      </c>
      <c r="P68" s="6">
        <v>132</v>
      </c>
      <c r="R68" s="34">
        <f t="shared" si="15"/>
        <v>-4</v>
      </c>
      <c r="S68" s="34">
        <f t="shared" si="15"/>
        <v>8</v>
      </c>
      <c r="T68" s="34">
        <f t="shared" si="15"/>
        <v>6</v>
      </c>
      <c r="U68" s="34">
        <f t="shared" si="15"/>
        <v>0</v>
      </c>
      <c r="V68" s="34">
        <f t="shared" si="15"/>
        <v>-0.70000000000000284</v>
      </c>
      <c r="W68" s="44">
        <f t="shared" si="15"/>
        <v>-0.23661438615467745</v>
      </c>
      <c r="X68" s="34">
        <f t="shared" si="15"/>
        <v>-4</v>
      </c>
    </row>
    <row r="69" spans="1:24" x14ac:dyDescent="0.3">
      <c r="A69" s="34">
        <v>20</v>
      </c>
      <c r="B69" s="6">
        <v>132</v>
      </c>
      <c r="C69" s="6">
        <v>70</v>
      </c>
      <c r="D69" s="6">
        <v>57</v>
      </c>
      <c r="E69" s="6">
        <v>1.6</v>
      </c>
      <c r="F69" s="6">
        <v>59.8</v>
      </c>
      <c r="G69" s="51">
        <f t="shared" si="16"/>
        <v>23.359374999999993</v>
      </c>
      <c r="H69" s="6">
        <v>86.5</v>
      </c>
      <c r="J69" s="42"/>
      <c r="K69" s="42"/>
      <c r="L69" s="42"/>
      <c r="M69" s="42"/>
      <c r="N69" s="42"/>
      <c r="O69" s="42"/>
      <c r="P69" s="42"/>
      <c r="R69" s="42"/>
      <c r="S69" s="42"/>
      <c r="T69" s="42"/>
      <c r="U69" s="42"/>
      <c r="V69" s="42"/>
      <c r="W69" s="45"/>
      <c r="X69" s="42"/>
    </row>
    <row r="70" spans="1:24" x14ac:dyDescent="0.3">
      <c r="A70" s="35">
        <v>21</v>
      </c>
      <c r="B70" s="9">
        <v>110</v>
      </c>
      <c r="C70" s="9">
        <v>80</v>
      </c>
      <c r="D70" s="9">
        <v>90</v>
      </c>
      <c r="E70" s="9">
        <v>1.77</v>
      </c>
      <c r="F70" s="9">
        <v>80.599999999999994</v>
      </c>
      <c r="G70" s="55">
        <f t="shared" si="16"/>
        <v>25.726962239458643</v>
      </c>
      <c r="H70" s="9">
        <v>97</v>
      </c>
      <c r="J70" s="35">
        <v>90</v>
      </c>
      <c r="K70" s="35">
        <v>60</v>
      </c>
      <c r="L70" s="35">
        <v>75</v>
      </c>
      <c r="M70" s="35">
        <v>1.77</v>
      </c>
      <c r="N70" s="35">
        <v>80.599999999999994</v>
      </c>
      <c r="O70" s="35">
        <v>25.7</v>
      </c>
      <c r="P70" s="35">
        <v>98.5</v>
      </c>
      <c r="R70" s="35">
        <f t="shared" ref="R70:X70" si="18">J70-B70</f>
        <v>-20</v>
      </c>
      <c r="S70" s="35">
        <f t="shared" si="18"/>
        <v>-20</v>
      </c>
      <c r="T70" s="35">
        <f t="shared" si="18"/>
        <v>-15</v>
      </c>
      <c r="U70" s="35">
        <f t="shared" si="18"/>
        <v>0</v>
      </c>
      <c r="V70" s="35">
        <f t="shared" si="18"/>
        <v>0</v>
      </c>
      <c r="W70" s="46">
        <f t="shared" si="18"/>
        <v>-2.6962239458644177E-2</v>
      </c>
      <c r="X70" s="35">
        <f t="shared" si="18"/>
        <v>1.5</v>
      </c>
    </row>
    <row r="73" spans="1:24" x14ac:dyDescent="0.3">
      <c r="B73" s="47"/>
      <c r="C73" t="s">
        <v>146</v>
      </c>
    </row>
    <row r="74" spans="1:24" x14ac:dyDescent="0.3">
      <c r="B74" s="30"/>
      <c r="C74" t="s">
        <v>142</v>
      </c>
    </row>
  </sheetData>
  <mergeCells count="9">
    <mergeCell ref="B48:H48"/>
    <mergeCell ref="J48:P48"/>
    <mergeCell ref="R48:X48"/>
    <mergeCell ref="B26:H26"/>
    <mergeCell ref="J26:P26"/>
    <mergeCell ref="R26:X26"/>
    <mergeCell ref="B2:H2"/>
    <mergeCell ref="J2:P2"/>
    <mergeCell ref="R2: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A0E69-9C1D-4D26-A990-6200BC95DD42}">
  <dimension ref="A1:AO52"/>
  <sheetViews>
    <sheetView topLeftCell="A31" zoomScaleNormal="100" workbookViewId="0">
      <selection activeCell="B50" sqref="B50:C52"/>
    </sheetView>
  </sheetViews>
  <sheetFormatPr defaultColWidth="11.44140625" defaultRowHeight="14.4" x14ac:dyDescent="0.3"/>
  <cols>
    <col min="1" max="1" width="15" bestFit="1" customWidth="1"/>
    <col min="2" max="2" width="12.88671875" bestFit="1" customWidth="1"/>
    <col min="10" max="10" width="13.6640625" bestFit="1" customWidth="1"/>
    <col min="12" max="12" width="11.44140625" style="106"/>
    <col min="22" max="22" width="11.44140625" style="106"/>
    <col min="32" max="32" width="11.44140625" style="106"/>
  </cols>
  <sheetData>
    <row r="1" spans="1:41" x14ac:dyDescent="0.3">
      <c r="A1" s="97" t="s">
        <v>140</v>
      </c>
    </row>
    <row r="2" spans="1:41" x14ac:dyDescent="0.3">
      <c r="B2" s="122" t="s">
        <v>126</v>
      </c>
      <c r="C2" s="123"/>
      <c r="D2" s="123"/>
      <c r="E2" s="123"/>
      <c r="F2" s="123"/>
      <c r="G2" s="123"/>
      <c r="H2" s="124"/>
      <c r="I2" s="1"/>
      <c r="J2" s="1"/>
      <c r="K2" s="1"/>
      <c r="L2" s="107"/>
      <c r="M2" s="122" t="s">
        <v>127</v>
      </c>
      <c r="N2" s="123"/>
      <c r="O2" s="123"/>
      <c r="P2" s="123"/>
      <c r="Q2" s="123"/>
      <c r="R2" s="123"/>
      <c r="S2" s="124"/>
      <c r="T2" s="1"/>
      <c r="U2" s="1"/>
      <c r="V2" s="107"/>
      <c r="W2" s="122" t="s">
        <v>259</v>
      </c>
      <c r="X2" s="123"/>
      <c r="Y2" s="123"/>
      <c r="Z2" s="123"/>
      <c r="AA2" s="123"/>
      <c r="AB2" s="123"/>
      <c r="AC2" s="124"/>
      <c r="AD2" s="1"/>
      <c r="AE2" s="1"/>
      <c r="AF2" s="107"/>
      <c r="AG2" s="122" t="s">
        <v>258</v>
      </c>
      <c r="AH2" s="123"/>
      <c r="AI2" s="123"/>
      <c r="AJ2" s="123"/>
      <c r="AK2" s="123"/>
      <c r="AL2" s="123"/>
      <c r="AM2" s="124"/>
    </row>
    <row r="3" spans="1:41" x14ac:dyDescent="0.3">
      <c r="A3" s="1"/>
      <c r="B3" s="39">
        <v>1</v>
      </c>
      <c r="C3" s="39">
        <v>2</v>
      </c>
      <c r="D3" s="39">
        <v>3</v>
      </c>
      <c r="E3" s="39">
        <v>4</v>
      </c>
      <c r="F3" s="39">
        <v>5</v>
      </c>
      <c r="G3" s="39">
        <v>6</v>
      </c>
      <c r="H3" s="39">
        <v>7</v>
      </c>
      <c r="I3" s="39" t="s">
        <v>128</v>
      </c>
      <c r="J3" s="39"/>
      <c r="K3" s="39" t="s">
        <v>129</v>
      </c>
      <c r="L3" s="107"/>
      <c r="M3" s="39">
        <v>1</v>
      </c>
      <c r="N3" s="39">
        <v>2</v>
      </c>
      <c r="O3" s="39">
        <v>3</v>
      </c>
      <c r="P3" s="39">
        <v>4</v>
      </c>
      <c r="Q3" s="39">
        <v>5</v>
      </c>
      <c r="R3" s="39">
        <v>6</v>
      </c>
      <c r="S3" s="39">
        <v>7</v>
      </c>
      <c r="T3" s="39" t="s">
        <v>128</v>
      </c>
      <c r="U3" s="39" t="s">
        <v>129</v>
      </c>
      <c r="V3" s="107"/>
      <c r="W3" s="39">
        <v>1</v>
      </c>
      <c r="X3" s="39">
        <v>2</v>
      </c>
      <c r="Y3" s="39">
        <v>3</v>
      </c>
      <c r="Z3" s="39">
        <v>4</v>
      </c>
      <c r="AA3" s="39">
        <v>5</v>
      </c>
      <c r="AB3" s="39">
        <v>6</v>
      </c>
      <c r="AC3" s="82">
        <v>7</v>
      </c>
      <c r="AD3" s="81" t="s">
        <v>128</v>
      </c>
      <c r="AE3" s="39" t="s">
        <v>129</v>
      </c>
      <c r="AF3" s="107"/>
      <c r="AG3" s="39">
        <v>1</v>
      </c>
      <c r="AH3" s="39">
        <v>2</v>
      </c>
      <c r="AI3" s="39">
        <v>3</v>
      </c>
      <c r="AJ3" s="39">
        <v>4</v>
      </c>
      <c r="AK3" s="39">
        <v>5</v>
      </c>
      <c r="AL3" s="39">
        <v>6</v>
      </c>
      <c r="AM3" s="39">
        <v>7</v>
      </c>
      <c r="AN3" s="32" t="s">
        <v>128</v>
      </c>
      <c r="AO3" s="32" t="s">
        <v>129</v>
      </c>
    </row>
    <row r="4" spans="1:41" x14ac:dyDescent="0.3">
      <c r="A4" s="68">
        <v>1</v>
      </c>
      <c r="B4" s="6">
        <v>4526</v>
      </c>
      <c r="C4" s="6">
        <v>4288</v>
      </c>
      <c r="D4" s="6">
        <v>2202</v>
      </c>
      <c r="E4" s="6">
        <v>3062</v>
      </c>
      <c r="F4" s="6">
        <v>3530</v>
      </c>
      <c r="G4" s="6">
        <v>4516</v>
      </c>
      <c r="H4" s="6"/>
      <c r="I4" s="6">
        <f>COUNT(B4:H4)</f>
        <v>6</v>
      </c>
      <c r="J4" s="6"/>
      <c r="K4" s="51">
        <f>SUM(B4:H4)/I4</f>
        <v>3687.3333333333335</v>
      </c>
      <c r="L4" s="108"/>
      <c r="M4" s="6">
        <v>21</v>
      </c>
      <c r="N4" s="6">
        <v>41</v>
      </c>
      <c r="O4" s="6">
        <v>23</v>
      </c>
      <c r="P4" s="6">
        <v>24</v>
      </c>
      <c r="Q4" s="6">
        <v>28</v>
      </c>
      <c r="R4" s="6">
        <v>57</v>
      </c>
      <c r="S4" s="6"/>
      <c r="T4" s="6">
        <f>COUNT(M4:S4)</f>
        <v>6</v>
      </c>
      <c r="U4" s="51">
        <f>SUM(M4:S4)/T4</f>
        <v>32.333333333333336</v>
      </c>
      <c r="V4" s="108"/>
      <c r="W4" s="6">
        <v>32.33</v>
      </c>
      <c r="X4" s="6">
        <v>32.299999999999997</v>
      </c>
      <c r="Y4" s="6">
        <v>31.17</v>
      </c>
      <c r="Z4" s="6">
        <v>31.54</v>
      </c>
      <c r="AA4" s="6">
        <v>31.78</v>
      </c>
      <c r="AB4" s="6">
        <v>32.44</v>
      </c>
      <c r="AC4" s="1"/>
      <c r="AD4" s="85">
        <f>COUNT(W4:AC4)</f>
        <v>6</v>
      </c>
      <c r="AE4" s="51">
        <f>SUM(W4:AC4)/AD4</f>
        <v>31.926666666666666</v>
      </c>
      <c r="AF4" s="108"/>
      <c r="AG4" s="6">
        <v>7.8</v>
      </c>
      <c r="AH4" s="6">
        <v>11.6</v>
      </c>
      <c r="AI4" s="6">
        <v>10</v>
      </c>
      <c r="AJ4" s="6">
        <v>8.4</v>
      </c>
      <c r="AK4" s="6">
        <v>8.6</v>
      </c>
      <c r="AL4" s="6">
        <v>13.2</v>
      </c>
      <c r="AM4" s="6"/>
      <c r="AN4" s="6">
        <f>COUNT(AG4:AM4)</f>
        <v>6</v>
      </c>
      <c r="AO4" s="51">
        <f>AVERAGE(AG4:AM4)</f>
        <v>9.9333333333333318</v>
      </c>
    </row>
    <row r="5" spans="1:41" x14ac:dyDescent="0.3">
      <c r="A5" s="68">
        <v>2</v>
      </c>
      <c r="B5" s="6">
        <v>4360</v>
      </c>
      <c r="C5" s="6">
        <v>7064</v>
      </c>
      <c r="D5" s="6">
        <v>5290</v>
      </c>
      <c r="E5" s="6">
        <v>6136</v>
      </c>
      <c r="F5" s="6">
        <v>4590</v>
      </c>
      <c r="G5" s="6">
        <v>5580</v>
      </c>
      <c r="H5" s="6"/>
      <c r="I5" s="6">
        <f t="shared" ref="I5:I22" si="0">COUNT(B5:H5)</f>
        <v>6</v>
      </c>
      <c r="J5" s="6"/>
      <c r="K5" s="51">
        <f t="shared" ref="K5:K22" si="1">SUM(B5:H5)/I5</f>
        <v>5503.333333333333</v>
      </c>
      <c r="L5" s="108"/>
      <c r="M5" s="6">
        <v>24</v>
      </c>
      <c r="N5" s="6">
        <v>23</v>
      </c>
      <c r="O5" s="6">
        <v>35</v>
      </c>
      <c r="P5" s="6">
        <v>39</v>
      </c>
      <c r="Q5" s="6">
        <v>28</v>
      </c>
      <c r="R5" s="6">
        <v>66</v>
      </c>
      <c r="S5" s="6"/>
      <c r="T5" s="6">
        <f t="shared" ref="T5:T22" si="2">COUNT(M5:S5)</f>
        <v>6</v>
      </c>
      <c r="U5" s="51">
        <f t="shared" ref="U5:U22" si="3">SUM(M5:S5)/T5</f>
        <v>35.833333333333336</v>
      </c>
      <c r="V5" s="108"/>
      <c r="W5" s="6">
        <v>32.619999999999997</v>
      </c>
      <c r="X5" s="6">
        <v>33.9</v>
      </c>
      <c r="Y5" s="6">
        <v>33.06</v>
      </c>
      <c r="Z5" s="6">
        <v>33.25</v>
      </c>
      <c r="AA5" s="6">
        <v>32.28</v>
      </c>
      <c r="AB5" s="6">
        <v>32.92</v>
      </c>
      <c r="AC5" s="1"/>
      <c r="AD5" s="85">
        <f t="shared" ref="AD5:AD22" si="4">COUNT(W5:AC5)</f>
        <v>6</v>
      </c>
      <c r="AE5" s="51">
        <f t="shared" ref="AE5:AE22" si="5">SUM(W5:AC5)/AD5</f>
        <v>33.004999999999995</v>
      </c>
      <c r="AF5" s="108"/>
      <c r="AG5" s="6">
        <v>8.9</v>
      </c>
      <c r="AH5" s="6">
        <v>7.3</v>
      </c>
      <c r="AI5" s="6">
        <v>9.6</v>
      </c>
      <c r="AJ5" s="6">
        <v>8.4</v>
      </c>
      <c r="AK5" s="6">
        <v>9.4</v>
      </c>
      <c r="AL5" s="6">
        <v>11.2</v>
      </c>
      <c r="AM5" s="6"/>
      <c r="AN5" s="6">
        <f t="shared" ref="AN5:AN46" si="6">COUNT(AG5:AM5)</f>
        <v>6</v>
      </c>
      <c r="AO5" s="51">
        <f t="shared" ref="AO5:AO46" si="7">AVERAGE(AG5:AM5)</f>
        <v>9.1333333333333329</v>
      </c>
    </row>
    <row r="6" spans="1:41" x14ac:dyDescent="0.3">
      <c r="A6" s="68">
        <v>3</v>
      </c>
      <c r="B6" s="6">
        <v>9338</v>
      </c>
      <c r="C6" s="6">
        <v>10036</v>
      </c>
      <c r="D6" s="6">
        <v>10240</v>
      </c>
      <c r="E6" s="6">
        <v>3598</v>
      </c>
      <c r="F6" s="6">
        <v>9448</v>
      </c>
      <c r="G6" s="6">
        <v>7080</v>
      </c>
      <c r="H6" s="6"/>
      <c r="I6" s="6">
        <f t="shared" si="0"/>
        <v>6</v>
      </c>
      <c r="J6" s="6"/>
      <c r="K6" s="51">
        <f t="shared" si="1"/>
        <v>8290</v>
      </c>
      <c r="L6" s="108"/>
      <c r="M6" s="6">
        <v>56</v>
      </c>
      <c r="N6" s="6">
        <v>63</v>
      </c>
      <c r="O6" s="6">
        <v>35</v>
      </c>
      <c r="P6" s="6">
        <v>35</v>
      </c>
      <c r="Q6" s="6">
        <v>61</v>
      </c>
      <c r="R6" s="6">
        <v>51</v>
      </c>
      <c r="S6" s="6"/>
      <c r="T6" s="6">
        <f t="shared" si="2"/>
        <v>6</v>
      </c>
      <c r="U6" s="51">
        <f t="shared" si="3"/>
        <v>50.166666666666664</v>
      </c>
      <c r="V6" s="108"/>
      <c r="W6" s="6">
        <v>33.549999999999997</v>
      </c>
      <c r="X6" s="6">
        <v>34.28</v>
      </c>
      <c r="Y6" s="6">
        <v>34.36</v>
      </c>
      <c r="Z6" s="6">
        <v>31.56</v>
      </c>
      <c r="AA6" s="6">
        <v>34.04</v>
      </c>
      <c r="AB6" s="6">
        <v>33.07</v>
      </c>
      <c r="AC6" s="1"/>
      <c r="AD6" s="85">
        <f t="shared" si="4"/>
        <v>6</v>
      </c>
      <c r="AE6" s="51">
        <f t="shared" si="5"/>
        <v>33.476666666666667</v>
      </c>
      <c r="AF6" s="108"/>
      <c r="AG6" s="6">
        <v>7.9</v>
      </c>
      <c r="AH6" s="6">
        <v>7</v>
      </c>
      <c r="AI6" s="6">
        <v>6.1</v>
      </c>
      <c r="AJ6" s="6">
        <v>11</v>
      </c>
      <c r="AK6" s="6">
        <v>7.2</v>
      </c>
      <c r="AL6" s="6">
        <v>8.6</v>
      </c>
      <c r="AM6" s="6"/>
      <c r="AN6" s="6">
        <f t="shared" si="6"/>
        <v>6</v>
      </c>
      <c r="AO6" s="51">
        <f t="shared" si="7"/>
        <v>7.9666666666666677</v>
      </c>
    </row>
    <row r="7" spans="1:41" x14ac:dyDescent="0.3">
      <c r="A7" s="68">
        <v>4</v>
      </c>
      <c r="B7" s="6">
        <v>9240</v>
      </c>
      <c r="C7" s="6">
        <v>8054</v>
      </c>
      <c r="D7" s="6">
        <v>6806</v>
      </c>
      <c r="E7" s="6">
        <v>1724</v>
      </c>
      <c r="F7" s="6">
        <v>9516</v>
      </c>
      <c r="G7" s="6">
        <v>10120</v>
      </c>
      <c r="H7" s="6">
        <v>8522</v>
      </c>
      <c r="I7" s="6">
        <f t="shared" si="0"/>
        <v>7</v>
      </c>
      <c r="J7" s="6"/>
      <c r="K7" s="51">
        <f t="shared" si="1"/>
        <v>7711.7142857142853</v>
      </c>
      <c r="L7" s="108"/>
      <c r="M7" s="6">
        <v>54</v>
      </c>
      <c r="N7" s="6">
        <v>68</v>
      </c>
      <c r="O7" s="6">
        <v>56</v>
      </c>
      <c r="P7" s="6">
        <v>36</v>
      </c>
      <c r="Q7" s="6">
        <v>42</v>
      </c>
      <c r="R7" s="6">
        <v>56</v>
      </c>
      <c r="S7" s="6">
        <v>61</v>
      </c>
      <c r="T7" s="6">
        <f t="shared" si="2"/>
        <v>7</v>
      </c>
      <c r="U7" s="51">
        <f t="shared" si="3"/>
        <v>53.285714285714285</v>
      </c>
      <c r="V7" s="108"/>
      <c r="W7" s="6">
        <v>33.46</v>
      </c>
      <c r="X7" s="6">
        <v>33.54</v>
      </c>
      <c r="Y7" s="6">
        <v>33.26</v>
      </c>
      <c r="Z7" s="6">
        <v>30.98</v>
      </c>
      <c r="AA7" s="6">
        <v>34.479999999999997</v>
      </c>
      <c r="AB7" s="6">
        <v>34.83</v>
      </c>
      <c r="AC7" s="1">
        <v>33.85</v>
      </c>
      <c r="AD7" s="85">
        <f t="shared" si="4"/>
        <v>7</v>
      </c>
      <c r="AE7" s="51">
        <f t="shared" si="5"/>
        <v>33.48571428571428</v>
      </c>
      <c r="AF7" s="108"/>
      <c r="AG7" s="6">
        <v>14.3</v>
      </c>
      <c r="AH7" s="6">
        <v>15.5</v>
      </c>
      <c r="AI7" s="6">
        <v>14.3</v>
      </c>
      <c r="AJ7" s="6">
        <v>16.2</v>
      </c>
      <c r="AK7" s="6">
        <v>12.4</v>
      </c>
      <c r="AL7" s="6">
        <v>11.1</v>
      </c>
      <c r="AM7" s="6">
        <v>14.1</v>
      </c>
      <c r="AN7" s="6">
        <f t="shared" si="6"/>
        <v>7</v>
      </c>
      <c r="AO7" s="51">
        <f t="shared" si="7"/>
        <v>13.985714285714284</v>
      </c>
    </row>
    <row r="8" spans="1:41" x14ac:dyDescent="0.3">
      <c r="A8" s="68">
        <v>5</v>
      </c>
      <c r="B8" s="6">
        <v>2630</v>
      </c>
      <c r="C8" s="6">
        <v>3840</v>
      </c>
      <c r="D8" s="6">
        <v>2126</v>
      </c>
      <c r="E8" s="6">
        <v>4358</v>
      </c>
      <c r="F8" s="6">
        <v>1892</v>
      </c>
      <c r="G8" s="6">
        <v>1782</v>
      </c>
      <c r="H8" s="6"/>
      <c r="I8" s="6">
        <f t="shared" si="0"/>
        <v>6</v>
      </c>
      <c r="J8" s="6"/>
      <c r="K8" s="51">
        <f t="shared" si="1"/>
        <v>2771.3333333333335</v>
      </c>
      <c r="L8" s="108"/>
      <c r="M8" s="6">
        <v>62</v>
      </c>
      <c r="N8" s="6">
        <v>50</v>
      </c>
      <c r="O8" s="6">
        <v>25</v>
      </c>
      <c r="P8" s="6">
        <v>51</v>
      </c>
      <c r="Q8" s="6">
        <v>58</v>
      </c>
      <c r="R8" s="6">
        <v>48</v>
      </c>
      <c r="S8" s="6"/>
      <c r="T8" s="6">
        <f t="shared" si="2"/>
        <v>6</v>
      </c>
      <c r="U8" s="51">
        <f t="shared" si="3"/>
        <v>49</v>
      </c>
      <c r="V8" s="108"/>
      <c r="W8" s="6">
        <v>31.92</v>
      </c>
      <c r="X8" s="6">
        <v>32.19</v>
      </c>
      <c r="Y8" s="6">
        <v>31.24</v>
      </c>
      <c r="Z8" s="6">
        <v>32.590000000000003</v>
      </c>
      <c r="AA8" s="6">
        <v>31.44</v>
      </c>
      <c r="AB8" s="6">
        <v>31.16</v>
      </c>
      <c r="AC8" s="1"/>
      <c r="AD8" s="85">
        <f t="shared" si="4"/>
        <v>6</v>
      </c>
      <c r="AE8" s="51">
        <f t="shared" si="5"/>
        <v>31.756666666666664</v>
      </c>
      <c r="AF8" s="108"/>
      <c r="AG8" s="6">
        <v>12.1</v>
      </c>
      <c r="AH8" s="6">
        <v>13.2</v>
      </c>
      <c r="AI8" s="6">
        <v>15.4</v>
      </c>
      <c r="AJ8" s="6">
        <v>10.6</v>
      </c>
      <c r="AK8" s="6">
        <v>14.8</v>
      </c>
      <c r="AL8" s="6">
        <v>14.3</v>
      </c>
      <c r="AM8" s="6"/>
      <c r="AN8" s="6">
        <f t="shared" si="6"/>
        <v>6</v>
      </c>
      <c r="AO8" s="51">
        <f t="shared" si="7"/>
        <v>13.399999999999999</v>
      </c>
    </row>
    <row r="9" spans="1:41" x14ac:dyDescent="0.3">
      <c r="A9" s="68">
        <v>6</v>
      </c>
      <c r="B9" s="6">
        <v>8028</v>
      </c>
      <c r="C9" s="6">
        <v>10784</v>
      </c>
      <c r="D9" s="6">
        <v>9426</v>
      </c>
      <c r="E9" s="6">
        <v>6594</v>
      </c>
      <c r="F9" s="6">
        <v>6526</v>
      </c>
      <c r="G9" s="6">
        <v>5390</v>
      </c>
      <c r="H9" s="6"/>
      <c r="I9" s="6">
        <f t="shared" si="0"/>
        <v>6</v>
      </c>
      <c r="J9" s="6"/>
      <c r="K9" s="51">
        <f t="shared" si="1"/>
        <v>7791.333333333333</v>
      </c>
      <c r="L9" s="108"/>
      <c r="M9" s="6">
        <v>51</v>
      </c>
      <c r="N9" s="6">
        <v>47</v>
      </c>
      <c r="O9" s="6">
        <v>48</v>
      </c>
      <c r="P9" s="6">
        <v>56</v>
      </c>
      <c r="Q9" s="6">
        <v>47</v>
      </c>
      <c r="R9" s="6">
        <v>56</v>
      </c>
      <c r="S9" s="6"/>
      <c r="T9" s="6">
        <f t="shared" si="2"/>
        <v>6</v>
      </c>
      <c r="U9" s="51">
        <f t="shared" si="3"/>
        <v>50.833333333333336</v>
      </c>
      <c r="V9" s="108"/>
      <c r="W9" s="6">
        <v>34.200000000000003</v>
      </c>
      <c r="X9" s="6">
        <v>35.36</v>
      </c>
      <c r="Y9" s="6">
        <v>34.79</v>
      </c>
      <c r="Z9" s="6">
        <v>33.35</v>
      </c>
      <c r="AA9" s="6">
        <v>33.25</v>
      </c>
      <c r="AB9" s="6">
        <v>32.85</v>
      </c>
      <c r="AC9" s="1"/>
      <c r="AD9" s="85">
        <f t="shared" si="4"/>
        <v>6</v>
      </c>
      <c r="AE9" s="51">
        <f t="shared" si="5"/>
        <v>33.966666666666661</v>
      </c>
      <c r="AF9" s="108"/>
      <c r="AG9" s="6">
        <v>6.3</v>
      </c>
      <c r="AH9" s="6">
        <v>5</v>
      </c>
      <c r="AI9" s="6">
        <v>6</v>
      </c>
      <c r="AJ9" s="6">
        <v>9.6999999999999993</v>
      </c>
      <c r="AK9" s="6">
        <v>9.3000000000000007</v>
      </c>
      <c r="AL9" s="6">
        <v>9.8000000000000007</v>
      </c>
      <c r="AM9" s="6"/>
      <c r="AN9" s="6">
        <f t="shared" si="6"/>
        <v>6</v>
      </c>
      <c r="AO9" s="51">
        <f t="shared" si="7"/>
        <v>7.6833333333333327</v>
      </c>
    </row>
    <row r="10" spans="1:41" x14ac:dyDescent="0.3">
      <c r="A10" s="68">
        <v>7</v>
      </c>
      <c r="B10" s="6">
        <v>6220</v>
      </c>
      <c r="C10" s="6">
        <v>5458</v>
      </c>
      <c r="D10" s="6">
        <v>5352</v>
      </c>
      <c r="E10" s="6">
        <v>5180</v>
      </c>
      <c r="F10" s="6">
        <v>7842</v>
      </c>
      <c r="G10" s="6">
        <v>3614</v>
      </c>
      <c r="H10" s="6"/>
      <c r="I10" s="6">
        <f t="shared" si="0"/>
        <v>6</v>
      </c>
      <c r="J10" s="6"/>
      <c r="K10" s="51">
        <f t="shared" si="1"/>
        <v>5611</v>
      </c>
      <c r="L10" s="108"/>
      <c r="M10" s="6">
        <v>29</v>
      </c>
      <c r="N10" s="6">
        <v>38</v>
      </c>
      <c r="O10" s="6">
        <v>29</v>
      </c>
      <c r="P10" s="6">
        <v>33</v>
      </c>
      <c r="Q10" s="6">
        <v>24</v>
      </c>
      <c r="R10" s="6">
        <v>21</v>
      </c>
      <c r="S10" s="6"/>
      <c r="T10" s="6">
        <f t="shared" si="2"/>
        <v>6</v>
      </c>
      <c r="U10" s="51">
        <f t="shared" si="3"/>
        <v>29</v>
      </c>
      <c r="V10" s="108"/>
      <c r="W10" s="6">
        <v>33.49</v>
      </c>
      <c r="X10" s="6">
        <v>33.32</v>
      </c>
      <c r="Y10" s="6">
        <v>33.46</v>
      </c>
      <c r="Z10" s="6">
        <v>33.25</v>
      </c>
      <c r="AA10" s="6">
        <v>34.43</v>
      </c>
      <c r="AB10" s="6">
        <v>32.520000000000003</v>
      </c>
      <c r="AC10" s="1"/>
      <c r="AD10" s="85">
        <f t="shared" si="4"/>
        <v>6</v>
      </c>
      <c r="AE10" s="51">
        <f t="shared" si="5"/>
        <v>33.411666666666669</v>
      </c>
      <c r="AF10" s="108"/>
      <c r="AG10" s="6">
        <v>7.8</v>
      </c>
      <c r="AH10" s="6">
        <v>7.7</v>
      </c>
      <c r="AI10" s="6">
        <v>6.3</v>
      </c>
      <c r="AJ10" s="6">
        <v>6.3</v>
      </c>
      <c r="AK10" s="6">
        <v>3.8</v>
      </c>
      <c r="AL10" s="6">
        <v>9.8000000000000007</v>
      </c>
      <c r="AM10" s="6"/>
      <c r="AN10" s="6">
        <f t="shared" si="6"/>
        <v>6</v>
      </c>
      <c r="AO10" s="51">
        <f t="shared" si="7"/>
        <v>6.95</v>
      </c>
    </row>
    <row r="11" spans="1:41" x14ac:dyDescent="0.3">
      <c r="A11" s="68">
        <v>8</v>
      </c>
      <c r="B11" s="6">
        <v>3660</v>
      </c>
      <c r="C11" s="6">
        <v>6660</v>
      </c>
      <c r="D11" s="6">
        <v>4592</v>
      </c>
      <c r="E11" s="6">
        <v>7332</v>
      </c>
      <c r="F11" s="6">
        <v>6560</v>
      </c>
      <c r="G11" s="6">
        <v>4120</v>
      </c>
      <c r="H11" s="6"/>
      <c r="I11" s="6">
        <f t="shared" si="0"/>
        <v>6</v>
      </c>
      <c r="J11" s="6"/>
      <c r="K11" s="51">
        <f t="shared" si="1"/>
        <v>5487.333333333333</v>
      </c>
      <c r="L11" s="108"/>
      <c r="M11" s="6">
        <v>30</v>
      </c>
      <c r="N11" s="6">
        <v>32</v>
      </c>
      <c r="O11" s="6">
        <v>36</v>
      </c>
      <c r="P11" s="6">
        <v>48</v>
      </c>
      <c r="Q11" s="6">
        <v>44</v>
      </c>
      <c r="R11" s="6">
        <v>36</v>
      </c>
      <c r="S11" s="6"/>
      <c r="T11" s="6">
        <f t="shared" si="2"/>
        <v>6</v>
      </c>
      <c r="U11" s="51">
        <f t="shared" si="3"/>
        <v>37.666666666666664</v>
      </c>
      <c r="V11" s="108"/>
      <c r="W11" s="6">
        <v>31.51</v>
      </c>
      <c r="X11" s="6">
        <v>33.24</v>
      </c>
      <c r="Y11" s="6">
        <v>32.229999999999997</v>
      </c>
      <c r="Z11" s="6">
        <v>33.700000000000003</v>
      </c>
      <c r="AA11" s="6">
        <v>33.369999999999997</v>
      </c>
      <c r="AB11" s="6">
        <v>30.63</v>
      </c>
      <c r="AC11" s="1"/>
      <c r="AD11" s="85">
        <f t="shared" si="4"/>
        <v>6</v>
      </c>
      <c r="AE11" s="51">
        <f t="shared" si="5"/>
        <v>32.446666666666665</v>
      </c>
      <c r="AF11" s="108"/>
      <c r="AG11" s="6">
        <v>8.4</v>
      </c>
      <c r="AH11" s="6">
        <v>9.4</v>
      </c>
      <c r="AI11" s="6">
        <v>9.9</v>
      </c>
      <c r="AJ11" s="6">
        <v>5.9</v>
      </c>
      <c r="AK11" s="6">
        <v>8.1</v>
      </c>
      <c r="AL11" s="6">
        <v>10.6</v>
      </c>
      <c r="AM11" s="6"/>
      <c r="AN11" s="6">
        <f t="shared" si="6"/>
        <v>6</v>
      </c>
      <c r="AO11" s="51">
        <f t="shared" si="7"/>
        <v>8.7166666666666668</v>
      </c>
    </row>
    <row r="12" spans="1:41" x14ac:dyDescent="0.3">
      <c r="A12" s="68">
        <v>9</v>
      </c>
      <c r="B12" s="6">
        <v>3196</v>
      </c>
      <c r="C12" s="6">
        <v>5568</v>
      </c>
      <c r="D12" s="6">
        <v>4678</v>
      </c>
      <c r="E12" s="6">
        <v>5058</v>
      </c>
      <c r="F12" s="6">
        <v>5460</v>
      </c>
      <c r="G12" s="6">
        <v>4594</v>
      </c>
      <c r="H12" s="6"/>
      <c r="I12" s="6">
        <f t="shared" si="0"/>
        <v>6</v>
      </c>
      <c r="J12" s="6"/>
      <c r="K12" s="51">
        <f t="shared" si="1"/>
        <v>4759</v>
      </c>
      <c r="L12" s="108"/>
      <c r="M12" s="6">
        <v>19</v>
      </c>
      <c r="N12" s="6">
        <v>34</v>
      </c>
      <c r="O12" s="6">
        <v>35</v>
      </c>
      <c r="P12" s="6">
        <v>21</v>
      </c>
      <c r="Q12" s="6">
        <v>27</v>
      </c>
      <c r="R12" s="6">
        <v>33</v>
      </c>
      <c r="S12" s="6"/>
      <c r="T12" s="6">
        <f t="shared" si="2"/>
        <v>6</v>
      </c>
      <c r="U12" s="51">
        <f t="shared" si="3"/>
        <v>28.166666666666668</v>
      </c>
      <c r="V12" s="108"/>
      <c r="W12" s="6">
        <v>32.19</v>
      </c>
      <c r="X12" s="6">
        <v>33.1</v>
      </c>
      <c r="Y12" s="6">
        <v>32.96</v>
      </c>
      <c r="Z12" s="6">
        <v>33.33</v>
      </c>
      <c r="AA12" s="6">
        <v>32.94</v>
      </c>
      <c r="AB12" s="6">
        <v>32.83</v>
      </c>
      <c r="AC12" s="1"/>
      <c r="AD12" s="85">
        <f t="shared" si="4"/>
        <v>6</v>
      </c>
      <c r="AE12" s="51">
        <f t="shared" si="5"/>
        <v>32.891666666666659</v>
      </c>
      <c r="AF12" s="108"/>
      <c r="AG12" s="6">
        <v>9.1</v>
      </c>
      <c r="AH12" s="6">
        <v>9.1999999999999993</v>
      </c>
      <c r="AI12" s="6">
        <v>8.6999999999999993</v>
      </c>
      <c r="AJ12" s="6">
        <v>5.5</v>
      </c>
      <c r="AK12" s="6">
        <v>9.8000000000000007</v>
      </c>
      <c r="AL12" s="6">
        <v>8.6999999999999993</v>
      </c>
      <c r="AM12" s="6"/>
      <c r="AN12" s="6">
        <f t="shared" si="6"/>
        <v>6</v>
      </c>
      <c r="AO12" s="51">
        <f t="shared" si="7"/>
        <v>8.5</v>
      </c>
    </row>
    <row r="13" spans="1:41" x14ac:dyDescent="0.3">
      <c r="A13" s="68">
        <v>10</v>
      </c>
      <c r="B13" s="6">
        <v>4798</v>
      </c>
      <c r="C13" s="6">
        <v>4036</v>
      </c>
      <c r="D13" s="6">
        <v>4622</v>
      </c>
      <c r="E13" s="6">
        <v>5096</v>
      </c>
      <c r="F13" s="6">
        <v>4490</v>
      </c>
      <c r="G13" s="6">
        <v>3822</v>
      </c>
      <c r="H13" s="6"/>
      <c r="I13" s="6">
        <f t="shared" si="0"/>
        <v>6</v>
      </c>
      <c r="J13" s="6"/>
      <c r="K13" s="51">
        <f t="shared" si="1"/>
        <v>4477.333333333333</v>
      </c>
      <c r="L13" s="108"/>
      <c r="M13" s="6">
        <v>41</v>
      </c>
      <c r="N13" s="6">
        <v>42</v>
      </c>
      <c r="O13" s="6">
        <v>60</v>
      </c>
      <c r="P13" s="6">
        <v>43</v>
      </c>
      <c r="Q13" s="6">
        <v>42</v>
      </c>
      <c r="R13" s="6">
        <v>46</v>
      </c>
      <c r="S13" s="6"/>
      <c r="T13" s="6">
        <f t="shared" si="2"/>
        <v>6</v>
      </c>
      <c r="U13" s="51">
        <f t="shared" si="3"/>
        <v>45.666666666666664</v>
      </c>
      <c r="V13" s="108"/>
      <c r="W13" s="6">
        <v>31.48</v>
      </c>
      <c r="X13" s="6">
        <v>32.159999999999997</v>
      </c>
      <c r="Y13" s="6">
        <v>32.4</v>
      </c>
      <c r="Z13" s="6">
        <v>32.68</v>
      </c>
      <c r="AA13" s="6">
        <v>32.4</v>
      </c>
      <c r="AB13" s="6">
        <v>32.299999999999997</v>
      </c>
      <c r="AC13" s="1"/>
      <c r="AD13" s="85">
        <f t="shared" si="4"/>
        <v>6</v>
      </c>
      <c r="AE13" s="51">
        <f t="shared" si="5"/>
        <v>32.236666666666672</v>
      </c>
      <c r="AF13" s="108"/>
      <c r="AG13" s="6">
        <v>8.1999999999999993</v>
      </c>
      <c r="AH13" s="6">
        <v>9.4</v>
      </c>
      <c r="AI13" s="6">
        <v>9.4</v>
      </c>
      <c r="AJ13" s="6">
        <v>10.8</v>
      </c>
      <c r="AK13" s="6">
        <v>9</v>
      </c>
      <c r="AL13" s="6">
        <v>7.8</v>
      </c>
      <c r="AM13" s="6"/>
      <c r="AN13" s="6">
        <f t="shared" si="6"/>
        <v>6</v>
      </c>
      <c r="AO13" s="51">
        <f t="shared" si="7"/>
        <v>9.1</v>
      </c>
    </row>
    <row r="14" spans="1:41" x14ac:dyDescent="0.3">
      <c r="A14" s="68">
        <v>11</v>
      </c>
      <c r="B14" s="38"/>
      <c r="C14" s="38"/>
      <c r="D14" s="38"/>
      <c r="E14" s="38"/>
      <c r="F14" s="38"/>
      <c r="G14" s="38"/>
      <c r="H14" s="38"/>
      <c r="I14" s="6"/>
      <c r="J14" s="6"/>
      <c r="K14" s="51"/>
      <c r="L14" s="108"/>
      <c r="M14" s="38"/>
      <c r="N14" s="38"/>
      <c r="O14" s="38"/>
      <c r="P14" s="38"/>
      <c r="Q14" s="38"/>
      <c r="R14" s="38"/>
      <c r="S14" s="38"/>
      <c r="T14" s="6"/>
      <c r="U14" s="51"/>
      <c r="V14" s="108"/>
      <c r="W14" s="38"/>
      <c r="X14" s="38"/>
      <c r="Y14" s="38"/>
      <c r="Z14" s="38"/>
      <c r="AA14" s="38"/>
      <c r="AB14" s="38"/>
      <c r="AC14" s="31"/>
      <c r="AD14" s="85"/>
      <c r="AE14" s="51"/>
      <c r="AF14" s="108"/>
      <c r="AG14" s="38"/>
      <c r="AH14" s="38"/>
      <c r="AI14" s="38"/>
      <c r="AJ14" s="38"/>
      <c r="AK14" s="38"/>
      <c r="AL14" s="38"/>
      <c r="AM14" s="38"/>
      <c r="AN14" s="6"/>
      <c r="AO14" s="51"/>
    </row>
    <row r="15" spans="1:41" x14ac:dyDescent="0.3">
      <c r="A15" s="68">
        <v>12</v>
      </c>
      <c r="B15" s="6">
        <v>6860</v>
      </c>
      <c r="C15" s="6">
        <v>3414</v>
      </c>
      <c r="D15" s="6">
        <v>10098</v>
      </c>
      <c r="E15" s="6">
        <v>5536</v>
      </c>
      <c r="F15" s="6">
        <v>4028</v>
      </c>
      <c r="G15" s="6">
        <v>3438</v>
      </c>
      <c r="H15" s="6"/>
      <c r="I15" s="6">
        <f t="shared" si="0"/>
        <v>6</v>
      </c>
      <c r="J15" s="6"/>
      <c r="K15" s="51">
        <f t="shared" si="1"/>
        <v>5562.333333333333</v>
      </c>
      <c r="L15" s="108"/>
      <c r="M15" s="6">
        <v>38</v>
      </c>
      <c r="N15" s="6">
        <v>26</v>
      </c>
      <c r="O15" s="6">
        <v>42</v>
      </c>
      <c r="P15" s="6">
        <v>29</v>
      </c>
      <c r="Q15" s="6">
        <v>25</v>
      </c>
      <c r="R15" s="6">
        <v>24</v>
      </c>
      <c r="S15" s="6"/>
      <c r="T15" s="6">
        <f t="shared" si="2"/>
        <v>6</v>
      </c>
      <c r="U15" s="51">
        <f t="shared" si="3"/>
        <v>30.666666666666668</v>
      </c>
      <c r="V15" s="108"/>
      <c r="W15" s="6">
        <v>33.76</v>
      </c>
      <c r="X15" s="6">
        <v>32.6</v>
      </c>
      <c r="Y15" s="6">
        <v>35.06</v>
      </c>
      <c r="Z15" s="6">
        <v>33.299999999999997</v>
      </c>
      <c r="AA15" s="6">
        <v>32.6</v>
      </c>
      <c r="AB15" s="6">
        <v>32.49</v>
      </c>
      <c r="AC15" s="1"/>
      <c r="AD15" s="85">
        <f t="shared" si="4"/>
        <v>6</v>
      </c>
      <c r="AE15" s="51">
        <f t="shared" si="5"/>
        <v>33.301666666666669</v>
      </c>
      <c r="AF15" s="108"/>
      <c r="AG15" s="6">
        <v>8.3000000000000007</v>
      </c>
      <c r="AH15" s="6">
        <v>6.4</v>
      </c>
      <c r="AI15" s="6">
        <v>6.9</v>
      </c>
      <c r="AJ15" s="6">
        <v>7.1</v>
      </c>
      <c r="AK15" s="6">
        <v>7.1</v>
      </c>
      <c r="AL15" s="6">
        <v>7.3</v>
      </c>
      <c r="AM15" s="34"/>
      <c r="AN15" s="6">
        <f>COUNT(AG15:AL15)</f>
        <v>6</v>
      </c>
      <c r="AO15" s="51">
        <f>AVERAGE(AG15:AL15)</f>
        <v>7.1833333333333336</v>
      </c>
    </row>
    <row r="16" spans="1:41" x14ac:dyDescent="0.3">
      <c r="A16" s="68">
        <v>13</v>
      </c>
      <c r="B16" s="6">
        <v>4024</v>
      </c>
      <c r="C16" s="6">
        <v>6536</v>
      </c>
      <c r="D16" s="6">
        <v>6850</v>
      </c>
      <c r="E16" s="6">
        <v>5694</v>
      </c>
      <c r="F16" s="6">
        <v>4774</v>
      </c>
      <c r="G16" s="6">
        <v>1896</v>
      </c>
      <c r="H16" s="6"/>
      <c r="I16" s="6">
        <f t="shared" si="0"/>
        <v>6</v>
      </c>
      <c r="J16" s="6"/>
      <c r="K16" s="51">
        <f t="shared" si="1"/>
        <v>4962.333333333333</v>
      </c>
      <c r="L16" s="108"/>
      <c r="M16" s="6">
        <v>54</v>
      </c>
      <c r="N16" s="6">
        <v>70</v>
      </c>
      <c r="O16" s="6">
        <v>63</v>
      </c>
      <c r="P16" s="6">
        <v>48</v>
      </c>
      <c r="Q16" s="6">
        <v>57</v>
      </c>
      <c r="R16" s="6">
        <v>54</v>
      </c>
      <c r="S16" s="6"/>
      <c r="T16" s="6">
        <f t="shared" si="2"/>
        <v>6</v>
      </c>
      <c r="U16" s="51">
        <f t="shared" si="3"/>
        <v>57.666666666666664</v>
      </c>
      <c r="V16" s="108"/>
      <c r="W16" s="6">
        <v>31.97</v>
      </c>
      <c r="X16" s="6">
        <v>32.880000000000003</v>
      </c>
      <c r="Y16" s="6">
        <v>33.119999999999997</v>
      </c>
      <c r="Z16" s="6">
        <v>32.520000000000003</v>
      </c>
      <c r="AA16" s="6">
        <v>32.25</v>
      </c>
      <c r="AB16" s="6">
        <v>30.92</v>
      </c>
      <c r="AC16" s="1"/>
      <c r="AD16" s="85">
        <f t="shared" si="4"/>
        <v>6</v>
      </c>
      <c r="AE16" s="51">
        <f t="shared" si="5"/>
        <v>32.276666666666671</v>
      </c>
      <c r="AF16" s="108"/>
      <c r="AG16" s="6">
        <v>7.8</v>
      </c>
      <c r="AH16" s="6">
        <v>13</v>
      </c>
      <c r="AI16" s="6">
        <v>9</v>
      </c>
      <c r="AJ16" s="6">
        <v>11.2</v>
      </c>
      <c r="AK16" s="6">
        <v>9.1</v>
      </c>
      <c r="AL16" s="6">
        <v>7.9</v>
      </c>
      <c r="AM16" s="6"/>
      <c r="AN16" s="6">
        <f t="shared" si="6"/>
        <v>6</v>
      </c>
      <c r="AO16" s="51">
        <f t="shared" si="7"/>
        <v>9.6666666666666661</v>
      </c>
    </row>
    <row r="17" spans="1:41" x14ac:dyDescent="0.3">
      <c r="A17" s="68">
        <v>14</v>
      </c>
      <c r="B17" s="6">
        <v>3902</v>
      </c>
      <c r="C17" s="6">
        <v>2656</v>
      </c>
      <c r="D17" s="6">
        <v>3780</v>
      </c>
      <c r="E17" s="6">
        <v>1646</v>
      </c>
      <c r="F17" s="6">
        <v>3424</v>
      </c>
      <c r="G17" s="6">
        <v>2454</v>
      </c>
      <c r="H17" s="6"/>
      <c r="I17" s="6">
        <f t="shared" si="0"/>
        <v>6</v>
      </c>
      <c r="J17" s="6"/>
      <c r="K17" s="51">
        <f t="shared" si="1"/>
        <v>2977</v>
      </c>
      <c r="L17" s="108"/>
      <c r="M17" s="6">
        <v>72</v>
      </c>
      <c r="N17" s="6">
        <v>81</v>
      </c>
      <c r="O17" s="6">
        <v>49</v>
      </c>
      <c r="P17" s="6">
        <v>49</v>
      </c>
      <c r="Q17" s="6">
        <v>57</v>
      </c>
      <c r="R17" s="6">
        <v>64</v>
      </c>
      <c r="S17" s="6"/>
      <c r="T17" s="6">
        <f t="shared" si="2"/>
        <v>6</v>
      </c>
      <c r="U17" s="51">
        <f t="shared" si="3"/>
        <v>62</v>
      </c>
      <c r="V17" s="108"/>
      <c r="W17" s="6">
        <v>31.81</v>
      </c>
      <c r="X17" s="6">
        <v>31.4</v>
      </c>
      <c r="Y17" s="6">
        <v>31.82</v>
      </c>
      <c r="Z17" s="6">
        <v>30.93</v>
      </c>
      <c r="AA17" s="6">
        <v>31.65</v>
      </c>
      <c r="AB17" s="6">
        <v>31.3</v>
      </c>
      <c r="AC17" s="1"/>
      <c r="AD17" s="85">
        <f t="shared" si="4"/>
        <v>6</v>
      </c>
      <c r="AE17" s="51">
        <f t="shared" si="5"/>
        <v>31.485000000000003</v>
      </c>
      <c r="AF17" s="108"/>
      <c r="AG17" s="6">
        <v>7.8</v>
      </c>
      <c r="AH17" s="6">
        <v>14.7</v>
      </c>
      <c r="AI17" s="6">
        <v>10.4</v>
      </c>
      <c r="AJ17" s="6">
        <v>11.2</v>
      </c>
      <c r="AK17" s="6">
        <v>11.5</v>
      </c>
      <c r="AL17" s="6">
        <v>12.6</v>
      </c>
      <c r="AM17" s="6"/>
      <c r="AN17" s="6">
        <f t="shared" si="6"/>
        <v>6</v>
      </c>
      <c r="AO17" s="51">
        <f t="shared" si="7"/>
        <v>11.366666666666665</v>
      </c>
    </row>
    <row r="18" spans="1:41" x14ac:dyDescent="0.3">
      <c r="A18" s="68">
        <v>15</v>
      </c>
      <c r="B18" s="6">
        <v>634</v>
      </c>
      <c r="C18" s="6">
        <v>474</v>
      </c>
      <c r="D18" s="6">
        <v>696</v>
      </c>
      <c r="E18" s="6">
        <v>466</v>
      </c>
      <c r="F18" s="6">
        <v>1238</v>
      </c>
      <c r="G18" s="8">
        <v>2876</v>
      </c>
      <c r="H18" s="6"/>
      <c r="I18" s="6">
        <f t="shared" si="0"/>
        <v>6</v>
      </c>
      <c r="J18" s="6"/>
      <c r="K18" s="51">
        <f t="shared" si="1"/>
        <v>1064</v>
      </c>
      <c r="L18" s="108"/>
      <c r="M18" s="6">
        <v>26</v>
      </c>
      <c r="N18" s="6">
        <v>22</v>
      </c>
      <c r="O18" s="6">
        <v>27</v>
      </c>
      <c r="P18" s="6">
        <v>24</v>
      </c>
      <c r="Q18" s="6">
        <v>26</v>
      </c>
      <c r="R18" s="8">
        <v>42</v>
      </c>
      <c r="S18" s="6"/>
      <c r="T18" s="6">
        <f t="shared" si="2"/>
        <v>6</v>
      </c>
      <c r="U18" s="51">
        <f t="shared" si="3"/>
        <v>27.833333333333332</v>
      </c>
      <c r="V18" s="108"/>
      <c r="W18" s="6">
        <v>29.87</v>
      </c>
      <c r="X18" s="6">
        <v>30.39</v>
      </c>
      <c r="Y18" s="6">
        <v>30.46</v>
      </c>
      <c r="Z18" s="6">
        <v>30.34</v>
      </c>
      <c r="AA18" s="6">
        <v>30.77</v>
      </c>
      <c r="AB18" s="8">
        <v>31.47</v>
      </c>
      <c r="AC18" s="1"/>
      <c r="AD18" s="85">
        <f t="shared" si="4"/>
        <v>6</v>
      </c>
      <c r="AE18" s="51">
        <f t="shared" si="5"/>
        <v>30.55</v>
      </c>
      <c r="AF18" s="108"/>
      <c r="AG18" s="6">
        <v>10.9</v>
      </c>
      <c r="AH18" s="6">
        <v>10.4</v>
      </c>
      <c r="AI18" s="6">
        <v>10.7</v>
      </c>
      <c r="AJ18" s="6">
        <v>11.9</v>
      </c>
      <c r="AK18" s="6">
        <v>9.4</v>
      </c>
      <c r="AL18" s="6">
        <v>5.8</v>
      </c>
      <c r="AM18" s="6"/>
      <c r="AN18" s="6">
        <f t="shared" si="6"/>
        <v>6</v>
      </c>
      <c r="AO18" s="51">
        <f t="shared" si="7"/>
        <v>9.85</v>
      </c>
    </row>
    <row r="19" spans="1:41" x14ac:dyDescent="0.3">
      <c r="A19" s="68">
        <v>16</v>
      </c>
      <c r="B19" s="6">
        <v>4478</v>
      </c>
      <c r="C19" s="6">
        <v>8332</v>
      </c>
      <c r="D19" s="6">
        <v>5080</v>
      </c>
      <c r="E19" s="6">
        <v>2970</v>
      </c>
      <c r="F19" s="6">
        <v>5654</v>
      </c>
      <c r="G19" s="6">
        <v>2548</v>
      </c>
      <c r="H19" s="34"/>
      <c r="I19" s="6">
        <f t="shared" si="0"/>
        <v>6</v>
      </c>
      <c r="J19" s="6"/>
      <c r="K19" s="51">
        <f t="shared" si="1"/>
        <v>4843.666666666667</v>
      </c>
      <c r="L19" s="108"/>
      <c r="M19" s="6">
        <v>25</v>
      </c>
      <c r="N19" s="6">
        <v>41</v>
      </c>
      <c r="O19" s="6">
        <v>31</v>
      </c>
      <c r="P19" s="6">
        <v>19</v>
      </c>
      <c r="Q19" s="6">
        <v>25</v>
      </c>
      <c r="R19" s="6">
        <v>26</v>
      </c>
      <c r="S19" s="34"/>
      <c r="T19" s="6">
        <f t="shared" si="2"/>
        <v>6</v>
      </c>
      <c r="U19" s="51">
        <f t="shared" si="3"/>
        <v>27.833333333333332</v>
      </c>
      <c r="V19" s="108"/>
      <c r="W19" s="6">
        <v>32.020000000000003</v>
      </c>
      <c r="X19" s="6">
        <v>33.71</v>
      </c>
      <c r="Y19" s="6">
        <v>32.409999999999997</v>
      </c>
      <c r="Z19" s="6">
        <v>31.4</v>
      </c>
      <c r="AA19" s="6">
        <v>32.619999999999997</v>
      </c>
      <c r="AB19" s="6">
        <v>31.29</v>
      </c>
      <c r="AD19" s="85">
        <f t="shared" si="4"/>
        <v>6</v>
      </c>
      <c r="AE19" s="51">
        <f t="shared" si="5"/>
        <v>32.241666666666667</v>
      </c>
      <c r="AF19" s="108"/>
      <c r="AG19" s="6">
        <v>11</v>
      </c>
      <c r="AH19" s="6">
        <v>8</v>
      </c>
      <c r="AI19" s="6">
        <v>10</v>
      </c>
      <c r="AJ19" s="6">
        <v>11.7</v>
      </c>
      <c r="AK19" s="6">
        <v>9.8000000000000007</v>
      </c>
      <c r="AL19" s="6">
        <v>12.7</v>
      </c>
      <c r="AM19" s="6"/>
      <c r="AN19" s="6">
        <f t="shared" si="6"/>
        <v>6</v>
      </c>
      <c r="AO19" s="51">
        <f t="shared" si="7"/>
        <v>10.533333333333333</v>
      </c>
    </row>
    <row r="20" spans="1:41" x14ac:dyDescent="0.3">
      <c r="A20" s="68">
        <v>17</v>
      </c>
      <c r="B20" s="6">
        <v>16024</v>
      </c>
      <c r="C20" s="6">
        <v>27890</v>
      </c>
      <c r="D20" s="6">
        <v>29900</v>
      </c>
      <c r="E20" s="6">
        <v>29422</v>
      </c>
      <c r="F20" s="6">
        <v>8586</v>
      </c>
      <c r="G20" s="6">
        <v>17890</v>
      </c>
      <c r="H20" s="34"/>
      <c r="I20" s="6">
        <f t="shared" si="0"/>
        <v>6</v>
      </c>
      <c r="J20" s="6"/>
      <c r="K20" s="51">
        <f t="shared" si="1"/>
        <v>21618.666666666668</v>
      </c>
      <c r="L20" s="108"/>
      <c r="M20" s="6">
        <v>32</v>
      </c>
      <c r="N20" s="6">
        <v>48</v>
      </c>
      <c r="O20" s="6">
        <v>44</v>
      </c>
      <c r="P20" s="6">
        <v>37</v>
      </c>
      <c r="Q20" s="6">
        <v>41</v>
      </c>
      <c r="R20" s="6">
        <v>22</v>
      </c>
      <c r="S20" s="34"/>
      <c r="T20" s="6">
        <f t="shared" si="2"/>
        <v>6</v>
      </c>
      <c r="U20" s="51">
        <f t="shared" si="3"/>
        <v>37.333333333333336</v>
      </c>
      <c r="V20" s="108"/>
      <c r="W20" s="6">
        <v>37.03</v>
      </c>
      <c r="X20" s="6">
        <v>41.51</v>
      </c>
      <c r="Y20" s="6">
        <v>42.78</v>
      </c>
      <c r="Z20" s="6">
        <v>42.5</v>
      </c>
      <c r="AA20" s="6">
        <v>33.770000000000003</v>
      </c>
      <c r="AB20" s="6">
        <v>37.71</v>
      </c>
      <c r="AD20" s="85">
        <f t="shared" si="4"/>
        <v>6</v>
      </c>
      <c r="AE20" s="51">
        <f t="shared" si="5"/>
        <v>39.216666666666669</v>
      </c>
      <c r="AF20" s="108"/>
      <c r="AG20" s="6">
        <v>4.9000000000000004</v>
      </c>
      <c r="AH20" s="6">
        <v>3.4</v>
      </c>
      <c r="AI20" s="6">
        <v>1.8</v>
      </c>
      <c r="AJ20" s="6">
        <v>2.1</v>
      </c>
      <c r="AK20" s="6">
        <v>6.7</v>
      </c>
      <c r="AL20" s="6">
        <v>6.9</v>
      </c>
      <c r="AM20" s="6"/>
      <c r="AN20" s="6">
        <f t="shared" si="6"/>
        <v>6</v>
      </c>
      <c r="AO20" s="51">
        <f t="shared" si="7"/>
        <v>4.3000000000000007</v>
      </c>
    </row>
    <row r="21" spans="1:41" x14ac:dyDescent="0.3">
      <c r="A21" s="68">
        <v>18</v>
      </c>
      <c r="B21" s="6">
        <v>5612</v>
      </c>
      <c r="C21" s="6">
        <v>3206</v>
      </c>
      <c r="D21" s="6">
        <v>5096</v>
      </c>
      <c r="E21" s="6">
        <v>4030</v>
      </c>
      <c r="F21" s="6"/>
      <c r="G21" s="34"/>
      <c r="H21" s="34"/>
      <c r="I21" s="6">
        <f t="shared" si="0"/>
        <v>4</v>
      </c>
      <c r="J21" s="6"/>
      <c r="K21" s="51">
        <f t="shared" si="1"/>
        <v>4486</v>
      </c>
      <c r="L21" s="108"/>
      <c r="M21" s="6">
        <v>27</v>
      </c>
      <c r="N21" s="6">
        <v>19</v>
      </c>
      <c r="O21" s="6">
        <v>25</v>
      </c>
      <c r="P21" s="6">
        <v>33</v>
      </c>
      <c r="Q21" s="6"/>
      <c r="R21" s="34"/>
      <c r="S21" s="34"/>
      <c r="T21" s="6">
        <f t="shared" si="2"/>
        <v>4</v>
      </c>
      <c r="U21" s="51">
        <f t="shared" si="3"/>
        <v>26</v>
      </c>
      <c r="V21" s="108"/>
      <c r="W21" s="6">
        <v>32.909999999999997</v>
      </c>
      <c r="X21" s="6">
        <v>31.99</v>
      </c>
      <c r="Y21" s="6">
        <v>32.93</v>
      </c>
      <c r="Z21" s="6">
        <v>32.409999999999997</v>
      </c>
      <c r="AA21" s="6"/>
      <c r="AB21" s="34"/>
      <c r="AD21" s="85">
        <f t="shared" si="4"/>
        <v>4</v>
      </c>
      <c r="AE21" s="51">
        <f t="shared" si="5"/>
        <v>32.559999999999995</v>
      </c>
      <c r="AF21" s="108"/>
      <c r="AG21" s="6">
        <v>9.1999999999999993</v>
      </c>
      <c r="AH21" s="6">
        <v>9</v>
      </c>
      <c r="AI21" s="6">
        <v>7.2</v>
      </c>
      <c r="AJ21" s="6">
        <v>8.6</v>
      </c>
      <c r="AK21" s="6"/>
      <c r="AL21" s="6"/>
      <c r="AM21" s="6"/>
      <c r="AN21" s="6">
        <f t="shared" si="6"/>
        <v>4</v>
      </c>
      <c r="AO21" s="51">
        <f t="shared" si="7"/>
        <v>8.5</v>
      </c>
    </row>
    <row r="22" spans="1:41" x14ac:dyDescent="0.3">
      <c r="A22" s="71">
        <v>19</v>
      </c>
      <c r="B22" s="9">
        <v>7248</v>
      </c>
      <c r="C22" s="9">
        <v>5320</v>
      </c>
      <c r="D22" s="9">
        <v>5438</v>
      </c>
      <c r="E22" s="9">
        <v>5490</v>
      </c>
      <c r="F22" s="9">
        <v>3334</v>
      </c>
      <c r="G22" s="9">
        <v>4088</v>
      </c>
      <c r="H22" s="35"/>
      <c r="I22" s="9">
        <f t="shared" si="0"/>
        <v>6</v>
      </c>
      <c r="J22" s="9"/>
      <c r="K22" s="55">
        <f t="shared" si="1"/>
        <v>5153</v>
      </c>
      <c r="L22" s="108"/>
      <c r="M22" s="9">
        <v>32</v>
      </c>
      <c r="N22" s="9">
        <v>35</v>
      </c>
      <c r="O22" s="9">
        <v>24</v>
      </c>
      <c r="P22" s="9">
        <v>38</v>
      </c>
      <c r="Q22" s="9">
        <v>26</v>
      </c>
      <c r="R22" s="9">
        <v>29</v>
      </c>
      <c r="S22" s="35"/>
      <c r="T22" s="9">
        <f t="shared" si="2"/>
        <v>6</v>
      </c>
      <c r="U22" s="55">
        <f t="shared" si="3"/>
        <v>30.666666666666668</v>
      </c>
      <c r="V22" s="108"/>
      <c r="W22" s="9">
        <v>32.630000000000003</v>
      </c>
      <c r="X22" s="9">
        <v>32.6</v>
      </c>
      <c r="Y22" s="9">
        <v>32.409999999999997</v>
      </c>
      <c r="Z22" s="9">
        <v>32.659999999999997</v>
      </c>
      <c r="AA22" s="9">
        <v>31.55</v>
      </c>
      <c r="AB22" s="9">
        <v>31.87</v>
      </c>
      <c r="AC22" s="49"/>
      <c r="AD22" s="89">
        <f t="shared" si="4"/>
        <v>6</v>
      </c>
      <c r="AE22" s="55">
        <f t="shared" si="5"/>
        <v>32.286666666666669</v>
      </c>
      <c r="AF22" s="108"/>
      <c r="AG22" s="9">
        <v>7.3</v>
      </c>
      <c r="AH22" s="9">
        <v>7.2</v>
      </c>
      <c r="AI22" s="9">
        <v>8.5</v>
      </c>
      <c r="AJ22" s="9">
        <v>10.199999999999999</v>
      </c>
      <c r="AK22" s="9">
        <v>8.4</v>
      </c>
      <c r="AL22" s="9">
        <v>12.7</v>
      </c>
      <c r="AM22" s="9"/>
      <c r="AN22" s="9">
        <f t="shared" si="6"/>
        <v>6</v>
      </c>
      <c r="AO22" s="55">
        <f t="shared" si="7"/>
        <v>9.0499999999999989</v>
      </c>
    </row>
    <row r="23" spans="1:41" ht="15" thickBot="1" x14ac:dyDescent="0.35">
      <c r="A23" s="74" t="s">
        <v>144</v>
      </c>
      <c r="B23" s="74">
        <f>COUNT(B4:B22)</f>
        <v>18</v>
      </c>
      <c r="F23" s="125" t="s">
        <v>136</v>
      </c>
      <c r="G23" s="125"/>
      <c r="H23" s="126"/>
      <c r="I23" s="96">
        <f>AVERAGE(I4:I22)</f>
        <v>5.9444444444444446</v>
      </c>
      <c r="J23" s="83" t="s">
        <v>137</v>
      </c>
      <c r="K23" s="84">
        <f>AVERAGE(K4:K22)</f>
        <v>5930.9285714285725</v>
      </c>
      <c r="L23" s="109"/>
      <c r="T23" s="79" t="s">
        <v>132</v>
      </c>
      <c r="U23" s="84">
        <f>AVERAGE(U4:U22)</f>
        <v>39.552910052910065</v>
      </c>
      <c r="V23" s="109"/>
      <c r="AD23" t="s">
        <v>133</v>
      </c>
      <c r="AE23" s="63">
        <f>AVERAGE(AE4:AE22)</f>
        <v>32.917910052910052</v>
      </c>
      <c r="AF23" s="109"/>
      <c r="AO23" s="63"/>
    </row>
    <row r="24" spans="1:41" ht="15" thickTop="1" x14ac:dyDescent="0.3">
      <c r="C24" t="s">
        <v>138</v>
      </c>
      <c r="F24" s="1"/>
      <c r="G24" s="1"/>
      <c r="H24" s="1"/>
      <c r="I24" s="48"/>
      <c r="J24" s="48"/>
      <c r="K24" s="63"/>
      <c r="L24" s="109"/>
      <c r="U24" s="63"/>
      <c r="V24" s="109"/>
      <c r="AE24" s="63"/>
      <c r="AF24" s="109"/>
      <c r="AO24" s="63"/>
    </row>
    <row r="25" spans="1:41" x14ac:dyDescent="0.3">
      <c r="A25" s="3" t="s">
        <v>141</v>
      </c>
      <c r="AO25" s="63"/>
    </row>
    <row r="26" spans="1:41" x14ac:dyDescent="0.3">
      <c r="B26" s="122" t="s">
        <v>126</v>
      </c>
      <c r="C26" s="123"/>
      <c r="D26" s="123"/>
      <c r="E26" s="123"/>
      <c r="F26" s="123"/>
      <c r="G26" s="123"/>
      <c r="H26" s="124"/>
      <c r="I26" s="1"/>
      <c r="J26" s="1"/>
      <c r="K26" s="1"/>
      <c r="L26" s="107"/>
      <c r="M26" s="122" t="s">
        <v>127</v>
      </c>
      <c r="N26" s="123"/>
      <c r="O26" s="123"/>
      <c r="P26" s="123"/>
      <c r="Q26" s="123"/>
      <c r="R26" s="123"/>
      <c r="S26" s="124"/>
      <c r="T26" s="1"/>
      <c r="U26" s="1"/>
      <c r="V26" s="107"/>
      <c r="W26" s="122" t="s">
        <v>259</v>
      </c>
      <c r="X26" s="123"/>
      <c r="Y26" s="123"/>
      <c r="Z26" s="123"/>
      <c r="AA26" s="123"/>
      <c r="AB26" s="123"/>
      <c r="AC26" s="124"/>
      <c r="AD26" s="1"/>
      <c r="AE26" s="1"/>
      <c r="AF26" s="107"/>
      <c r="AG26" s="122" t="s">
        <v>258</v>
      </c>
      <c r="AH26" s="123"/>
      <c r="AI26" s="123"/>
      <c r="AJ26" s="123"/>
      <c r="AK26" s="123"/>
      <c r="AL26" s="123"/>
      <c r="AM26" s="124"/>
    </row>
    <row r="27" spans="1:41" x14ac:dyDescent="0.3">
      <c r="A27" s="1"/>
      <c r="B27" s="39">
        <v>1</v>
      </c>
      <c r="C27" s="39">
        <v>2</v>
      </c>
      <c r="D27" s="39">
        <v>3</v>
      </c>
      <c r="E27" s="39">
        <v>4</v>
      </c>
      <c r="F27" s="39">
        <v>5</v>
      </c>
      <c r="G27" s="39">
        <v>6</v>
      </c>
      <c r="H27" s="39">
        <v>7</v>
      </c>
      <c r="I27" s="39" t="s">
        <v>128</v>
      </c>
      <c r="J27" s="39"/>
      <c r="K27" s="39" t="s">
        <v>129</v>
      </c>
      <c r="L27" s="107"/>
      <c r="M27" s="39">
        <v>1</v>
      </c>
      <c r="N27" s="39">
        <v>2</v>
      </c>
      <c r="O27" s="39">
        <v>3</v>
      </c>
      <c r="P27" s="39">
        <v>4</v>
      </c>
      <c r="Q27" s="39">
        <v>5</v>
      </c>
      <c r="R27" s="39">
        <v>6</v>
      </c>
      <c r="S27" s="39">
        <v>7</v>
      </c>
      <c r="T27" s="39" t="s">
        <v>128</v>
      </c>
      <c r="U27" s="39" t="s">
        <v>129</v>
      </c>
      <c r="V27" s="107"/>
      <c r="W27" s="39">
        <v>1</v>
      </c>
      <c r="X27" s="39">
        <v>2</v>
      </c>
      <c r="Y27" s="39">
        <v>3</v>
      </c>
      <c r="Z27" s="39">
        <v>4</v>
      </c>
      <c r="AA27" s="39">
        <v>5</v>
      </c>
      <c r="AB27" s="39">
        <v>6</v>
      </c>
      <c r="AC27" s="82">
        <v>7</v>
      </c>
      <c r="AD27" s="39" t="s">
        <v>128</v>
      </c>
      <c r="AE27" s="39" t="s">
        <v>129</v>
      </c>
      <c r="AF27" s="107"/>
      <c r="AG27" s="39">
        <v>1</v>
      </c>
      <c r="AH27" s="39">
        <v>2</v>
      </c>
      <c r="AI27" s="39">
        <v>3</v>
      </c>
      <c r="AJ27" s="39">
        <v>4</v>
      </c>
      <c r="AK27" s="39">
        <v>5</v>
      </c>
      <c r="AL27" s="39">
        <v>6</v>
      </c>
      <c r="AM27" s="39">
        <v>7</v>
      </c>
      <c r="AN27" s="32" t="s">
        <v>128</v>
      </c>
      <c r="AO27" s="32" t="s">
        <v>129</v>
      </c>
    </row>
    <row r="28" spans="1:41" x14ac:dyDescent="0.3">
      <c r="A28" s="68">
        <v>1</v>
      </c>
      <c r="B28" s="4">
        <v>6050</v>
      </c>
      <c r="C28" s="4">
        <v>1864</v>
      </c>
      <c r="D28" s="4">
        <v>7416</v>
      </c>
      <c r="E28" s="4">
        <v>1532</v>
      </c>
      <c r="F28" s="4">
        <v>2126</v>
      </c>
      <c r="G28" s="4">
        <v>5054</v>
      </c>
      <c r="H28" s="4">
        <v>3460</v>
      </c>
      <c r="I28" s="6">
        <f>COUNT(B28:H28)</f>
        <v>7</v>
      </c>
      <c r="J28" s="6"/>
      <c r="K28" s="51">
        <f>SUM(B28:H28)/I28</f>
        <v>3928.8571428571427</v>
      </c>
      <c r="L28" s="108"/>
      <c r="M28" s="4">
        <v>41</v>
      </c>
      <c r="N28" s="4">
        <v>21</v>
      </c>
      <c r="O28" s="4">
        <v>63</v>
      </c>
      <c r="P28" s="4">
        <v>17</v>
      </c>
      <c r="Q28" s="4">
        <v>22</v>
      </c>
      <c r="R28" s="4">
        <v>74</v>
      </c>
      <c r="S28" s="86">
        <v>24</v>
      </c>
      <c r="T28" s="6">
        <f>COUNT(M28:S28)</f>
        <v>7</v>
      </c>
      <c r="U28" s="36">
        <f>SUM(M28:S28)/T28</f>
        <v>37.428571428571431</v>
      </c>
      <c r="V28" s="110"/>
      <c r="W28" s="4">
        <v>32.9</v>
      </c>
      <c r="X28" s="4">
        <v>30.97</v>
      </c>
      <c r="Y28" s="4">
        <v>33.869999999999997</v>
      </c>
      <c r="Z28" s="4">
        <v>30.83</v>
      </c>
      <c r="AA28" s="4">
        <v>31.11</v>
      </c>
      <c r="AB28" s="4">
        <v>32.71</v>
      </c>
      <c r="AC28" s="1">
        <v>31.74</v>
      </c>
      <c r="AD28" s="4">
        <f>COUNT(W28:AC28)</f>
        <v>7</v>
      </c>
      <c r="AE28" s="87">
        <f>SUM(W28:AC28)/AD28</f>
        <v>32.018571428571434</v>
      </c>
      <c r="AF28" s="108"/>
      <c r="AG28" s="4">
        <v>10.5</v>
      </c>
      <c r="AH28" s="4">
        <v>9.6999999999999993</v>
      </c>
      <c r="AI28" s="4">
        <v>10.4</v>
      </c>
      <c r="AJ28" s="4">
        <v>10.6</v>
      </c>
      <c r="AK28" s="4">
        <v>11.7</v>
      </c>
      <c r="AL28" s="4">
        <v>11.3</v>
      </c>
      <c r="AM28" s="4">
        <v>12</v>
      </c>
      <c r="AN28" s="4">
        <f t="shared" si="6"/>
        <v>7</v>
      </c>
      <c r="AO28" s="87">
        <f t="shared" si="7"/>
        <v>10.885714285714286</v>
      </c>
    </row>
    <row r="29" spans="1:41" x14ac:dyDescent="0.3">
      <c r="A29" s="68">
        <v>2</v>
      </c>
      <c r="B29" s="6">
        <v>7402</v>
      </c>
      <c r="C29" s="6">
        <v>6232</v>
      </c>
      <c r="D29" s="6">
        <v>6640</v>
      </c>
      <c r="E29" s="6">
        <v>7078</v>
      </c>
      <c r="F29" s="6">
        <v>7404</v>
      </c>
      <c r="G29" s="6">
        <v>8782</v>
      </c>
      <c r="H29" s="6">
        <v>9110</v>
      </c>
      <c r="I29" s="6">
        <f t="shared" ref="I29:I46" si="8">COUNT(B29:H29)</f>
        <v>7</v>
      </c>
      <c r="J29" s="6"/>
      <c r="K29" s="51">
        <f t="shared" ref="K29:K46" si="9">SUM(B29:H29)/I29</f>
        <v>7521.1428571428569</v>
      </c>
      <c r="L29" s="108"/>
      <c r="M29" s="6">
        <v>60</v>
      </c>
      <c r="N29" s="6">
        <v>40</v>
      </c>
      <c r="O29" s="6">
        <v>52</v>
      </c>
      <c r="P29" s="6">
        <v>54</v>
      </c>
      <c r="Q29" s="6">
        <v>52</v>
      </c>
      <c r="R29" s="6">
        <v>51</v>
      </c>
      <c r="S29" s="86">
        <v>40</v>
      </c>
      <c r="T29" s="6">
        <f t="shared" ref="T29:T46" si="10">COUNT(M29:S29)</f>
        <v>7</v>
      </c>
      <c r="U29" s="36">
        <f t="shared" ref="U29:U46" si="11">SUM(M29:S29)/T29</f>
        <v>49.857142857142854</v>
      </c>
      <c r="V29" s="110"/>
      <c r="W29" s="6">
        <v>34.14</v>
      </c>
      <c r="X29" s="6">
        <v>33.85</v>
      </c>
      <c r="Y29" s="6">
        <v>33.74</v>
      </c>
      <c r="Z29" s="6">
        <v>33.83</v>
      </c>
      <c r="AA29" s="6">
        <v>34.159999999999997</v>
      </c>
      <c r="AB29" s="6">
        <v>35</v>
      </c>
      <c r="AC29" s="1">
        <v>34.909999999999997</v>
      </c>
      <c r="AD29" s="6">
        <f t="shared" ref="AD29:AD46" si="12">COUNT(W29:AC29)</f>
        <v>7</v>
      </c>
      <c r="AE29" s="51">
        <f t="shared" ref="AE29:AE46" si="13">SUM(W29:AC29)/AD29</f>
        <v>34.232857142857142</v>
      </c>
      <c r="AF29" s="108"/>
      <c r="AG29" s="6">
        <v>8.3000000000000007</v>
      </c>
      <c r="AH29" s="6">
        <v>6.6</v>
      </c>
      <c r="AI29" s="6">
        <v>7.4</v>
      </c>
      <c r="AJ29" s="6">
        <v>10.8</v>
      </c>
      <c r="AK29" s="6">
        <v>4.3</v>
      </c>
      <c r="AL29" s="6">
        <v>6.9</v>
      </c>
      <c r="AM29" s="6">
        <v>3.7</v>
      </c>
      <c r="AN29" s="6">
        <f t="shared" si="6"/>
        <v>7</v>
      </c>
      <c r="AO29" s="51">
        <f t="shared" si="7"/>
        <v>6.8571428571428568</v>
      </c>
    </row>
    <row r="30" spans="1:41" x14ac:dyDescent="0.3">
      <c r="A30" s="68">
        <v>3</v>
      </c>
      <c r="B30" s="113">
        <v>9752</v>
      </c>
      <c r="C30" s="113">
        <v>8726</v>
      </c>
      <c r="D30" s="113">
        <v>4320</v>
      </c>
      <c r="E30" s="6"/>
      <c r="F30" s="6"/>
      <c r="G30" s="6"/>
      <c r="H30" s="6"/>
      <c r="I30" s="6">
        <f t="shared" si="8"/>
        <v>3</v>
      </c>
      <c r="J30" s="6"/>
      <c r="K30" s="51">
        <f t="shared" si="9"/>
        <v>7599.333333333333</v>
      </c>
      <c r="L30" s="108"/>
      <c r="M30" s="113">
        <v>52</v>
      </c>
      <c r="N30" s="113">
        <v>53</v>
      </c>
      <c r="O30" s="113">
        <v>29</v>
      </c>
      <c r="P30" s="6"/>
      <c r="Q30" s="6"/>
      <c r="R30" s="6"/>
      <c r="S30" s="86"/>
      <c r="T30" s="6">
        <f t="shared" si="10"/>
        <v>3</v>
      </c>
      <c r="U30" s="36">
        <f t="shared" si="11"/>
        <v>44.666666666666664</v>
      </c>
      <c r="V30" s="110"/>
      <c r="W30" s="113">
        <v>34.17</v>
      </c>
      <c r="X30" s="113">
        <v>33.700000000000003</v>
      </c>
      <c r="Y30" s="113">
        <v>31.86</v>
      </c>
      <c r="Z30" s="6"/>
      <c r="AA30" s="6"/>
      <c r="AB30" s="6"/>
      <c r="AC30" s="1"/>
      <c r="AD30" s="6">
        <f t="shared" si="12"/>
        <v>3</v>
      </c>
      <c r="AE30" s="51">
        <f t="shared" si="13"/>
        <v>33.243333333333332</v>
      </c>
      <c r="AF30" s="108"/>
      <c r="AG30" s="113">
        <v>9.8000000000000007</v>
      </c>
      <c r="AH30" s="113">
        <v>9.6</v>
      </c>
      <c r="AI30" s="113">
        <v>9.6</v>
      </c>
      <c r="AJ30" s="6"/>
      <c r="AK30" s="6"/>
      <c r="AL30" s="6"/>
      <c r="AM30" s="6"/>
      <c r="AN30" s="6">
        <f t="shared" si="6"/>
        <v>3</v>
      </c>
      <c r="AO30" s="51">
        <f t="shared" si="7"/>
        <v>9.6666666666666661</v>
      </c>
    </row>
    <row r="31" spans="1:41" x14ac:dyDescent="0.3">
      <c r="A31" s="68">
        <v>4</v>
      </c>
      <c r="B31" s="113">
        <v>15544</v>
      </c>
      <c r="C31" s="113">
        <v>17156</v>
      </c>
      <c r="D31" s="113"/>
      <c r="E31" s="6"/>
      <c r="F31" s="6"/>
      <c r="G31" s="6"/>
      <c r="H31" s="6"/>
      <c r="I31" s="6">
        <f t="shared" si="8"/>
        <v>2</v>
      </c>
      <c r="J31" s="6"/>
      <c r="K31" s="51">
        <f t="shared" si="9"/>
        <v>16350</v>
      </c>
      <c r="L31" s="108"/>
      <c r="M31" s="113">
        <v>49</v>
      </c>
      <c r="N31" s="113">
        <v>55</v>
      </c>
      <c r="O31" s="113"/>
      <c r="P31" s="6"/>
      <c r="Q31" s="6"/>
      <c r="R31" s="6"/>
      <c r="S31" s="86"/>
      <c r="T31" s="6">
        <f t="shared" si="10"/>
        <v>2</v>
      </c>
      <c r="U31" s="36">
        <f t="shared" si="11"/>
        <v>52</v>
      </c>
      <c r="V31" s="110"/>
      <c r="W31" s="113">
        <v>36.85</v>
      </c>
      <c r="X31" s="113">
        <v>37.58</v>
      </c>
      <c r="Y31" s="113"/>
      <c r="Z31" s="6"/>
      <c r="AA31" s="6"/>
      <c r="AB31" s="6"/>
      <c r="AC31" s="1"/>
      <c r="AD31" s="6">
        <f t="shared" si="12"/>
        <v>2</v>
      </c>
      <c r="AE31" s="51">
        <f t="shared" si="13"/>
        <v>37.215000000000003</v>
      </c>
      <c r="AF31" s="108"/>
      <c r="AG31" s="113">
        <v>10.7</v>
      </c>
      <c r="AH31" s="113">
        <v>10.7</v>
      </c>
      <c r="AI31" s="113">
        <v>7</v>
      </c>
      <c r="AJ31" s="6"/>
      <c r="AK31" s="6"/>
      <c r="AL31" s="6"/>
      <c r="AM31" s="6"/>
      <c r="AN31" s="6">
        <f t="shared" si="6"/>
        <v>3</v>
      </c>
      <c r="AO31" s="51">
        <f t="shared" si="7"/>
        <v>9.4666666666666668</v>
      </c>
    </row>
    <row r="32" spans="1:41" x14ac:dyDescent="0.3">
      <c r="A32" s="68">
        <v>5</v>
      </c>
      <c r="B32" s="6">
        <v>2810</v>
      </c>
      <c r="C32" s="6">
        <v>2764</v>
      </c>
      <c r="D32" s="6">
        <v>3428</v>
      </c>
      <c r="E32" s="6">
        <v>1658</v>
      </c>
      <c r="F32" s="6">
        <v>3842</v>
      </c>
      <c r="G32" s="6">
        <v>2590</v>
      </c>
      <c r="H32" s="6"/>
      <c r="I32" s="6">
        <f t="shared" si="8"/>
        <v>6</v>
      </c>
      <c r="J32" s="6"/>
      <c r="K32" s="51">
        <f t="shared" si="9"/>
        <v>2848.6666666666665</v>
      </c>
      <c r="L32" s="108"/>
      <c r="M32" s="6">
        <v>42</v>
      </c>
      <c r="N32" s="6">
        <v>45</v>
      </c>
      <c r="O32" s="6">
        <v>35</v>
      </c>
      <c r="P32" s="6">
        <v>31</v>
      </c>
      <c r="Q32" s="6">
        <v>50</v>
      </c>
      <c r="R32" s="6">
        <v>37</v>
      </c>
      <c r="S32" s="86"/>
      <c r="T32" s="6">
        <f t="shared" si="10"/>
        <v>6</v>
      </c>
      <c r="U32" s="36">
        <f t="shared" si="11"/>
        <v>40</v>
      </c>
      <c r="V32" s="110"/>
      <c r="W32" s="6">
        <v>31.79</v>
      </c>
      <c r="X32" s="6">
        <v>31.65</v>
      </c>
      <c r="Y32" s="6">
        <v>31.98</v>
      </c>
      <c r="Z32" s="6">
        <v>31.18</v>
      </c>
      <c r="AA32" s="6">
        <v>32.11</v>
      </c>
      <c r="AB32" s="6">
        <v>31.53</v>
      </c>
      <c r="AC32" s="1"/>
      <c r="AD32" s="6">
        <f t="shared" si="12"/>
        <v>6</v>
      </c>
      <c r="AE32" s="51">
        <f t="shared" si="13"/>
        <v>31.706666666666663</v>
      </c>
      <c r="AF32" s="108"/>
      <c r="AG32" s="6">
        <v>9.5</v>
      </c>
      <c r="AH32" s="6">
        <v>9.8000000000000007</v>
      </c>
      <c r="AI32" s="6">
        <v>8.1</v>
      </c>
      <c r="AJ32" s="6">
        <v>13.9</v>
      </c>
      <c r="AK32" s="6">
        <v>10</v>
      </c>
      <c r="AL32" s="6">
        <v>12.4</v>
      </c>
      <c r="AM32" s="6"/>
      <c r="AN32" s="6">
        <f t="shared" si="6"/>
        <v>6</v>
      </c>
      <c r="AO32" s="51">
        <f t="shared" si="7"/>
        <v>10.616666666666665</v>
      </c>
    </row>
    <row r="33" spans="1:41" x14ac:dyDescent="0.3">
      <c r="A33" s="68">
        <v>6</v>
      </c>
      <c r="B33" s="6">
        <v>10150</v>
      </c>
      <c r="C33" s="6">
        <v>9732</v>
      </c>
      <c r="D33" s="6">
        <v>9474</v>
      </c>
      <c r="E33" s="6">
        <v>10424</v>
      </c>
      <c r="F33" s="6">
        <v>7274</v>
      </c>
      <c r="G33" s="6">
        <v>5606</v>
      </c>
      <c r="H33" s="6"/>
      <c r="I33" s="6">
        <f t="shared" si="8"/>
        <v>6</v>
      </c>
      <c r="J33" s="6"/>
      <c r="K33" s="51">
        <f t="shared" si="9"/>
        <v>8776.6666666666661</v>
      </c>
      <c r="L33" s="108"/>
      <c r="M33" s="6">
        <v>64</v>
      </c>
      <c r="N33" s="6">
        <v>62</v>
      </c>
      <c r="O33" s="6">
        <v>70</v>
      </c>
      <c r="P33" s="6">
        <v>66</v>
      </c>
      <c r="Q33" s="6">
        <v>59</v>
      </c>
      <c r="R33" s="6">
        <v>32</v>
      </c>
      <c r="S33" s="86"/>
      <c r="T33" s="6">
        <f t="shared" si="10"/>
        <v>6</v>
      </c>
      <c r="U33" s="36">
        <f t="shared" si="11"/>
        <v>58.833333333333336</v>
      </c>
      <c r="V33" s="110"/>
      <c r="W33" s="6">
        <v>34.99</v>
      </c>
      <c r="X33" s="6">
        <v>34.82</v>
      </c>
      <c r="Y33" s="6">
        <v>34.76</v>
      </c>
      <c r="Z33" s="6">
        <v>35.07</v>
      </c>
      <c r="AA33" s="6">
        <v>33.76</v>
      </c>
      <c r="AB33" s="6">
        <v>31.97</v>
      </c>
      <c r="AC33" s="1"/>
      <c r="AD33" s="6">
        <f t="shared" si="12"/>
        <v>6</v>
      </c>
      <c r="AE33" s="51">
        <f t="shared" si="13"/>
        <v>34.228333333333332</v>
      </c>
      <c r="AF33" s="108"/>
      <c r="AG33" s="6">
        <v>5.9</v>
      </c>
      <c r="AH33" s="6">
        <v>7.1</v>
      </c>
      <c r="AI33" s="6">
        <v>7.1</v>
      </c>
      <c r="AJ33" s="6">
        <v>7.2</v>
      </c>
      <c r="AK33" s="6">
        <v>5.4</v>
      </c>
      <c r="AL33" s="6">
        <v>7</v>
      </c>
      <c r="AM33" s="6"/>
      <c r="AN33" s="6">
        <f t="shared" si="6"/>
        <v>6</v>
      </c>
      <c r="AO33" s="51">
        <f t="shared" si="7"/>
        <v>6.6166666666666671</v>
      </c>
    </row>
    <row r="34" spans="1:41" x14ac:dyDescent="0.3">
      <c r="A34" s="68">
        <v>7</v>
      </c>
      <c r="B34" s="6">
        <v>7796</v>
      </c>
      <c r="C34" s="6">
        <v>3600</v>
      </c>
      <c r="D34" s="6">
        <v>6272</v>
      </c>
      <c r="E34" s="6">
        <v>5284</v>
      </c>
      <c r="F34" s="6">
        <v>5796</v>
      </c>
      <c r="G34" s="6"/>
      <c r="H34" s="34"/>
      <c r="I34" s="6">
        <f t="shared" si="8"/>
        <v>5</v>
      </c>
      <c r="J34" s="6"/>
      <c r="K34" s="51">
        <f t="shared" si="9"/>
        <v>5749.6</v>
      </c>
      <c r="L34" s="108"/>
      <c r="M34" s="6">
        <v>37</v>
      </c>
      <c r="N34" s="6">
        <v>19</v>
      </c>
      <c r="O34" s="6">
        <v>22</v>
      </c>
      <c r="P34" s="6">
        <v>36</v>
      </c>
      <c r="Q34" s="6">
        <v>21</v>
      </c>
      <c r="R34" s="6"/>
      <c r="S34" s="88"/>
      <c r="T34" s="6">
        <f t="shared" si="10"/>
        <v>5</v>
      </c>
      <c r="U34" s="36">
        <f t="shared" si="11"/>
        <v>27</v>
      </c>
      <c r="V34" s="110"/>
      <c r="W34" s="6">
        <v>34.28</v>
      </c>
      <c r="X34" s="6">
        <v>32.29</v>
      </c>
      <c r="Y34" s="6">
        <v>33.71</v>
      </c>
      <c r="Z34" s="6">
        <v>33.380000000000003</v>
      </c>
      <c r="AA34" s="6">
        <v>33.53</v>
      </c>
      <c r="AB34" s="6"/>
      <c r="AD34" s="6">
        <f t="shared" si="12"/>
        <v>5</v>
      </c>
      <c r="AE34" s="51">
        <f t="shared" si="13"/>
        <v>33.438000000000002</v>
      </c>
      <c r="AF34" s="108"/>
      <c r="AG34" s="6">
        <v>6.4</v>
      </c>
      <c r="AH34" s="6">
        <v>8.9</v>
      </c>
      <c r="AI34" s="6">
        <v>5.9</v>
      </c>
      <c r="AJ34" s="6">
        <v>6.1</v>
      </c>
      <c r="AK34" s="6">
        <v>7.3</v>
      </c>
      <c r="AL34" s="6"/>
      <c r="AM34" s="6"/>
      <c r="AN34" s="6">
        <f t="shared" si="6"/>
        <v>5</v>
      </c>
      <c r="AO34" s="51">
        <f t="shared" si="7"/>
        <v>6.92</v>
      </c>
    </row>
    <row r="35" spans="1:41" x14ac:dyDescent="0.3">
      <c r="A35" s="68">
        <v>8</v>
      </c>
      <c r="B35" s="40"/>
      <c r="C35" s="40"/>
      <c r="D35" s="40"/>
      <c r="E35" s="40"/>
      <c r="F35" s="40"/>
      <c r="G35" s="40"/>
      <c r="H35" s="42"/>
      <c r="I35" s="40"/>
      <c r="J35" s="6"/>
      <c r="K35" s="51"/>
      <c r="L35" s="108"/>
      <c r="M35" s="40"/>
      <c r="N35" s="40"/>
      <c r="O35" s="40"/>
      <c r="P35" s="40"/>
      <c r="Q35" s="40"/>
      <c r="R35" s="40"/>
      <c r="S35" s="95"/>
      <c r="T35" s="40"/>
      <c r="U35" s="41"/>
      <c r="V35" s="114"/>
      <c r="W35" s="40"/>
      <c r="X35" s="40"/>
      <c r="Y35" s="40"/>
      <c r="Z35" s="40"/>
      <c r="AA35" s="40"/>
      <c r="AB35" s="40"/>
      <c r="AC35" s="30"/>
      <c r="AD35" s="40"/>
      <c r="AE35" s="54"/>
      <c r="AF35" s="115"/>
      <c r="AG35" s="40"/>
      <c r="AH35" s="40"/>
      <c r="AI35" s="40"/>
      <c r="AJ35" s="40"/>
      <c r="AK35" s="40"/>
      <c r="AL35" s="40"/>
      <c r="AM35" s="40"/>
      <c r="AN35" s="40"/>
      <c r="AO35" s="54"/>
    </row>
    <row r="36" spans="1:41" x14ac:dyDescent="0.3">
      <c r="A36" s="68">
        <v>9</v>
      </c>
      <c r="B36" s="6">
        <v>4732</v>
      </c>
      <c r="C36" s="6">
        <v>3936</v>
      </c>
      <c r="D36" s="6">
        <v>4908</v>
      </c>
      <c r="E36" s="6">
        <v>2910</v>
      </c>
      <c r="F36" s="6">
        <v>3624</v>
      </c>
      <c r="G36" s="6">
        <v>4438</v>
      </c>
      <c r="H36" s="34"/>
      <c r="I36" s="6">
        <f t="shared" si="8"/>
        <v>6</v>
      </c>
      <c r="J36" s="6"/>
      <c r="K36" s="51">
        <f t="shared" si="9"/>
        <v>4091.3333333333335</v>
      </c>
      <c r="L36" s="108"/>
      <c r="M36" s="6">
        <v>22</v>
      </c>
      <c r="N36" s="6">
        <v>23</v>
      </c>
      <c r="O36" s="6">
        <v>21</v>
      </c>
      <c r="P36" s="6">
        <v>24</v>
      </c>
      <c r="Q36" s="6">
        <v>25</v>
      </c>
      <c r="R36" s="6">
        <v>21</v>
      </c>
      <c r="S36" s="88"/>
      <c r="T36" s="6">
        <f t="shared" si="10"/>
        <v>6</v>
      </c>
      <c r="U36" s="36">
        <f t="shared" si="11"/>
        <v>22.666666666666668</v>
      </c>
      <c r="V36" s="110"/>
      <c r="W36" s="6">
        <v>33.090000000000003</v>
      </c>
      <c r="X36" s="6">
        <v>32.619999999999997</v>
      </c>
      <c r="Y36" s="6">
        <v>32.92</v>
      </c>
      <c r="Z36" s="6">
        <v>32.340000000000003</v>
      </c>
      <c r="AA36" s="6">
        <v>32.49</v>
      </c>
      <c r="AB36" s="6">
        <v>32.659999999999997</v>
      </c>
      <c r="AD36" s="6">
        <f t="shared" si="12"/>
        <v>6</v>
      </c>
      <c r="AE36" s="51">
        <f t="shared" si="13"/>
        <v>32.686666666666675</v>
      </c>
      <c r="AF36" s="108"/>
      <c r="AG36" s="6">
        <v>7.4</v>
      </c>
      <c r="AH36" s="6">
        <v>8</v>
      </c>
      <c r="AI36" s="6">
        <v>10.1</v>
      </c>
      <c r="AJ36" s="6">
        <v>7.9</v>
      </c>
      <c r="AK36" s="6">
        <v>9</v>
      </c>
      <c r="AL36" s="6">
        <v>8.1</v>
      </c>
      <c r="AM36" s="6"/>
      <c r="AN36" s="6">
        <f t="shared" si="6"/>
        <v>6</v>
      </c>
      <c r="AO36" s="51">
        <f t="shared" si="7"/>
        <v>8.4166666666666661</v>
      </c>
    </row>
    <row r="37" spans="1:41" x14ac:dyDescent="0.3">
      <c r="A37" s="68">
        <v>10</v>
      </c>
      <c r="B37" s="6">
        <v>5532</v>
      </c>
      <c r="C37" s="6">
        <v>4090</v>
      </c>
      <c r="D37" s="6">
        <v>4160</v>
      </c>
      <c r="E37" s="6">
        <v>3880</v>
      </c>
      <c r="F37" s="6">
        <v>4988</v>
      </c>
      <c r="G37" s="6">
        <v>2546</v>
      </c>
      <c r="H37" s="6"/>
      <c r="I37" s="6">
        <f t="shared" si="8"/>
        <v>6</v>
      </c>
      <c r="J37" s="6"/>
      <c r="K37" s="51">
        <f t="shared" si="9"/>
        <v>4199.333333333333</v>
      </c>
      <c r="L37" s="108"/>
      <c r="M37" s="6">
        <v>46</v>
      </c>
      <c r="N37" s="6">
        <v>39</v>
      </c>
      <c r="O37" s="6">
        <v>35</v>
      </c>
      <c r="P37" s="6">
        <v>33</v>
      </c>
      <c r="Q37" s="6">
        <v>37</v>
      </c>
      <c r="R37" s="6">
        <v>31</v>
      </c>
      <c r="S37" s="86"/>
      <c r="T37" s="6">
        <f t="shared" si="10"/>
        <v>6</v>
      </c>
      <c r="U37" s="36">
        <f t="shared" si="11"/>
        <v>36.833333333333336</v>
      </c>
      <c r="V37" s="110"/>
      <c r="W37" s="6">
        <v>32.869999999999997</v>
      </c>
      <c r="X37" s="6">
        <v>32.15</v>
      </c>
      <c r="Y37" s="6">
        <v>32.119999999999997</v>
      </c>
      <c r="Z37" s="6">
        <v>32.31</v>
      </c>
      <c r="AA37" s="6">
        <v>32.83</v>
      </c>
      <c r="AB37" s="6">
        <v>31.29</v>
      </c>
      <c r="AC37" s="1"/>
      <c r="AD37" s="6">
        <f t="shared" si="12"/>
        <v>6</v>
      </c>
      <c r="AE37" s="51">
        <f t="shared" si="13"/>
        <v>32.261666666666663</v>
      </c>
      <c r="AF37" s="108"/>
      <c r="AG37" s="6">
        <v>9.1999999999999993</v>
      </c>
      <c r="AH37" s="6">
        <v>9.6</v>
      </c>
      <c r="AI37" s="6">
        <v>8.1999999999999993</v>
      </c>
      <c r="AJ37" s="6">
        <v>7.4</v>
      </c>
      <c r="AK37" s="6">
        <v>7.1</v>
      </c>
      <c r="AL37" s="6">
        <v>9.9</v>
      </c>
      <c r="AM37" s="6"/>
      <c r="AN37" s="6">
        <f t="shared" si="6"/>
        <v>6</v>
      </c>
      <c r="AO37" s="51">
        <f t="shared" si="7"/>
        <v>8.5666666666666664</v>
      </c>
    </row>
    <row r="38" spans="1:41" x14ac:dyDescent="0.3">
      <c r="A38" s="68">
        <v>11</v>
      </c>
      <c r="B38" s="40"/>
      <c r="C38" s="40"/>
      <c r="D38" s="40"/>
      <c r="E38" s="40"/>
      <c r="F38" s="40"/>
      <c r="G38" s="40"/>
      <c r="H38" s="40"/>
      <c r="I38" s="40"/>
      <c r="J38" s="6"/>
      <c r="K38" s="51"/>
      <c r="L38" s="108"/>
      <c r="M38" s="40"/>
      <c r="N38" s="40"/>
      <c r="O38" s="40"/>
      <c r="P38" s="40"/>
      <c r="Q38" s="40"/>
      <c r="R38" s="40"/>
      <c r="S38" s="94"/>
      <c r="T38" s="40"/>
      <c r="U38" s="41"/>
      <c r="V38" s="114"/>
      <c r="W38" s="40"/>
      <c r="X38" s="40"/>
      <c r="Y38" s="40"/>
      <c r="Z38" s="40"/>
      <c r="AA38" s="40"/>
      <c r="AB38" s="40"/>
      <c r="AC38" s="29"/>
      <c r="AD38" s="40"/>
      <c r="AE38" s="54"/>
      <c r="AF38" s="115"/>
      <c r="AG38" s="40"/>
      <c r="AH38" s="40"/>
      <c r="AI38" s="40"/>
      <c r="AJ38" s="40"/>
      <c r="AK38" s="40"/>
      <c r="AL38" s="40"/>
      <c r="AM38" s="40"/>
      <c r="AN38" s="40"/>
      <c r="AO38" s="54"/>
    </row>
    <row r="39" spans="1:41" x14ac:dyDescent="0.3">
      <c r="A39" s="68">
        <v>12</v>
      </c>
      <c r="B39" s="6">
        <v>7622</v>
      </c>
      <c r="C39" s="6">
        <v>4400</v>
      </c>
      <c r="D39" s="6">
        <v>5748</v>
      </c>
      <c r="E39" s="6">
        <v>7252</v>
      </c>
      <c r="F39" s="6">
        <v>4092</v>
      </c>
      <c r="G39" s="6">
        <v>6356</v>
      </c>
      <c r="H39" s="6"/>
      <c r="I39" s="6">
        <f t="shared" si="8"/>
        <v>6</v>
      </c>
      <c r="J39" s="6"/>
      <c r="K39" s="51">
        <f t="shared" si="9"/>
        <v>5911.666666666667</v>
      </c>
      <c r="L39" s="108"/>
      <c r="M39" s="6">
        <v>31</v>
      </c>
      <c r="N39" s="6">
        <v>33</v>
      </c>
      <c r="O39" s="6">
        <v>31</v>
      </c>
      <c r="P39" s="6">
        <v>32</v>
      </c>
      <c r="Q39" s="6">
        <v>33</v>
      </c>
      <c r="R39" s="6">
        <v>31</v>
      </c>
      <c r="S39" s="86"/>
      <c r="T39" s="6">
        <f t="shared" si="10"/>
        <v>6</v>
      </c>
      <c r="U39" s="36">
        <f t="shared" si="11"/>
        <v>31.833333333333332</v>
      </c>
      <c r="V39" s="110"/>
      <c r="W39" s="6">
        <v>34.29</v>
      </c>
      <c r="X39" s="6">
        <v>32.99</v>
      </c>
      <c r="Y39" s="6">
        <v>33.299999999999997</v>
      </c>
      <c r="Z39" s="6">
        <v>33.79</v>
      </c>
      <c r="AA39" s="6">
        <v>32.840000000000003</v>
      </c>
      <c r="AB39" s="6">
        <v>33.369999999999997</v>
      </c>
      <c r="AC39" s="1"/>
      <c r="AD39" s="6">
        <f t="shared" si="12"/>
        <v>6</v>
      </c>
      <c r="AE39" s="51">
        <f t="shared" si="13"/>
        <v>33.43</v>
      </c>
      <c r="AF39" s="108"/>
      <c r="AG39" s="6">
        <v>5.6</v>
      </c>
      <c r="AH39" s="6">
        <v>6</v>
      </c>
      <c r="AI39" s="6">
        <v>6.1</v>
      </c>
      <c r="AJ39" s="6">
        <v>7.7</v>
      </c>
      <c r="AK39" s="6">
        <v>7.3</v>
      </c>
      <c r="AL39" s="6">
        <v>7.3</v>
      </c>
      <c r="AM39" s="6"/>
      <c r="AN39" s="6">
        <f t="shared" si="6"/>
        <v>6</v>
      </c>
      <c r="AO39" s="51">
        <f t="shared" si="7"/>
        <v>6.6666666666666652</v>
      </c>
    </row>
    <row r="40" spans="1:41" x14ac:dyDescent="0.3">
      <c r="A40" s="68">
        <v>13</v>
      </c>
      <c r="B40" s="40"/>
      <c r="C40" s="40"/>
      <c r="D40" s="40"/>
      <c r="E40" s="40"/>
      <c r="F40" s="40"/>
      <c r="G40" s="40"/>
      <c r="H40" s="40"/>
      <c r="I40" s="40"/>
      <c r="J40" s="6"/>
      <c r="K40" s="51"/>
      <c r="L40" s="108"/>
      <c r="M40" s="40"/>
      <c r="N40" s="40"/>
      <c r="O40" s="40"/>
      <c r="P40" s="40"/>
      <c r="Q40" s="40"/>
      <c r="R40" s="40"/>
      <c r="S40" s="94"/>
      <c r="T40" s="40"/>
      <c r="U40" s="41"/>
      <c r="V40" s="114"/>
      <c r="W40" s="40"/>
      <c r="X40" s="40"/>
      <c r="Y40" s="40"/>
      <c r="Z40" s="40"/>
      <c r="AA40" s="40"/>
      <c r="AB40" s="40"/>
      <c r="AC40" s="29"/>
      <c r="AD40" s="40"/>
      <c r="AE40" s="54"/>
      <c r="AF40" s="115"/>
      <c r="AG40" s="40"/>
      <c r="AH40" s="40"/>
      <c r="AI40" s="40"/>
      <c r="AJ40" s="40"/>
      <c r="AK40" s="40"/>
      <c r="AL40" s="40"/>
      <c r="AM40" s="40"/>
      <c r="AN40" s="40"/>
      <c r="AO40" s="54"/>
    </row>
    <row r="41" spans="1:41" x14ac:dyDescent="0.3">
      <c r="A41" s="68">
        <v>14</v>
      </c>
      <c r="B41" s="6">
        <v>1388</v>
      </c>
      <c r="C41" s="6">
        <v>1186</v>
      </c>
      <c r="D41" s="6">
        <v>2916</v>
      </c>
      <c r="E41" s="6">
        <v>4434</v>
      </c>
      <c r="F41" s="6">
        <v>5434</v>
      </c>
      <c r="G41" s="6">
        <v>2340</v>
      </c>
      <c r="H41" s="8">
        <v>2340</v>
      </c>
      <c r="I41" s="6">
        <f t="shared" si="8"/>
        <v>7</v>
      </c>
      <c r="J41" s="6"/>
      <c r="K41" s="51">
        <f t="shared" si="9"/>
        <v>2862.5714285714284</v>
      </c>
      <c r="L41" s="108"/>
      <c r="M41" s="6">
        <v>72</v>
      </c>
      <c r="N41" s="6">
        <v>61</v>
      </c>
      <c r="O41" s="6">
        <v>91</v>
      </c>
      <c r="P41" s="6">
        <v>73</v>
      </c>
      <c r="Q41" s="6">
        <v>58</v>
      </c>
      <c r="R41" s="6">
        <v>40</v>
      </c>
      <c r="S41" s="86">
        <v>51</v>
      </c>
      <c r="T41" s="6">
        <f t="shared" si="10"/>
        <v>7</v>
      </c>
      <c r="U41" s="36">
        <f t="shared" si="11"/>
        <v>63.714285714285715</v>
      </c>
      <c r="V41" s="110"/>
      <c r="W41" s="6">
        <v>30.7</v>
      </c>
      <c r="X41" s="6">
        <v>30.63</v>
      </c>
      <c r="Y41" s="6">
        <v>31.44</v>
      </c>
      <c r="Z41" s="6">
        <v>32.36</v>
      </c>
      <c r="AA41" s="6">
        <v>33.07</v>
      </c>
      <c r="AB41" s="6">
        <v>31.4</v>
      </c>
      <c r="AC41" s="1">
        <v>31.4</v>
      </c>
      <c r="AD41" s="6">
        <f t="shared" si="12"/>
        <v>7</v>
      </c>
      <c r="AE41" s="51">
        <f t="shared" si="13"/>
        <v>31.571428571428573</v>
      </c>
      <c r="AF41" s="108"/>
      <c r="AG41" s="6">
        <v>14.7</v>
      </c>
      <c r="AH41" s="6">
        <v>13.7</v>
      </c>
      <c r="AI41" s="6">
        <v>10.3</v>
      </c>
      <c r="AJ41" s="6">
        <v>13.7</v>
      </c>
      <c r="AK41" s="6">
        <v>10.3</v>
      </c>
      <c r="AL41" s="6">
        <v>8.1</v>
      </c>
      <c r="AM41" s="6">
        <v>8.4</v>
      </c>
      <c r="AN41" s="6">
        <f t="shared" si="6"/>
        <v>7</v>
      </c>
      <c r="AO41" s="51">
        <f t="shared" si="7"/>
        <v>11.314285714285715</v>
      </c>
    </row>
    <row r="42" spans="1:41" x14ac:dyDescent="0.3">
      <c r="A42" s="68">
        <v>15</v>
      </c>
      <c r="B42" s="40"/>
      <c r="C42" s="40"/>
      <c r="D42" s="40"/>
      <c r="E42" s="40"/>
      <c r="F42" s="40"/>
      <c r="G42" s="40"/>
      <c r="H42" s="40"/>
      <c r="I42" s="40"/>
      <c r="J42" s="6"/>
      <c r="K42" s="51"/>
      <c r="L42" s="108"/>
      <c r="M42" s="40"/>
      <c r="N42" s="40"/>
      <c r="O42" s="40"/>
      <c r="P42" s="40"/>
      <c r="Q42" s="40"/>
      <c r="R42" s="40"/>
      <c r="S42" s="94"/>
      <c r="T42" s="40"/>
      <c r="U42" s="41"/>
      <c r="V42" s="114"/>
      <c r="W42" s="40"/>
      <c r="X42" s="40"/>
      <c r="Y42" s="40"/>
      <c r="Z42" s="40"/>
      <c r="AA42" s="40"/>
      <c r="AB42" s="40"/>
      <c r="AC42" s="29"/>
      <c r="AD42" s="40"/>
      <c r="AE42" s="54"/>
      <c r="AF42" s="115"/>
      <c r="AG42" s="40"/>
      <c r="AH42" s="40"/>
      <c r="AI42" s="40"/>
      <c r="AJ42" s="40"/>
      <c r="AK42" s="40"/>
      <c r="AL42" s="40"/>
      <c r="AM42" s="40"/>
      <c r="AN42" s="40"/>
      <c r="AO42" s="54"/>
    </row>
    <row r="43" spans="1:41" x14ac:dyDescent="0.3">
      <c r="A43" s="68">
        <v>16</v>
      </c>
      <c r="B43" s="40"/>
      <c r="C43" s="40"/>
      <c r="D43" s="40"/>
      <c r="E43" s="40"/>
      <c r="F43" s="40"/>
      <c r="G43" s="40"/>
      <c r="H43" s="40"/>
      <c r="I43" s="40"/>
      <c r="J43" s="6"/>
      <c r="K43" s="51"/>
      <c r="L43" s="108"/>
      <c r="M43" s="40"/>
      <c r="N43" s="40"/>
      <c r="O43" s="40"/>
      <c r="P43" s="40"/>
      <c r="Q43" s="40"/>
      <c r="R43" s="40"/>
      <c r="S43" s="94"/>
      <c r="T43" s="40"/>
      <c r="U43" s="41"/>
      <c r="V43" s="114"/>
      <c r="W43" s="40"/>
      <c r="X43" s="40"/>
      <c r="Y43" s="40"/>
      <c r="Z43" s="40"/>
      <c r="AA43" s="40"/>
      <c r="AB43" s="40"/>
      <c r="AC43" s="29"/>
      <c r="AD43" s="40"/>
      <c r="AE43" s="54"/>
      <c r="AF43" s="115"/>
      <c r="AG43" s="40"/>
      <c r="AH43" s="40"/>
      <c r="AI43" s="40"/>
      <c r="AJ43" s="40"/>
      <c r="AK43" s="40"/>
      <c r="AL43" s="40"/>
      <c r="AM43" s="40"/>
      <c r="AN43" s="40"/>
      <c r="AO43" s="54"/>
    </row>
    <row r="44" spans="1:41" x14ac:dyDescent="0.3">
      <c r="A44" s="68">
        <v>17</v>
      </c>
      <c r="B44" s="6">
        <v>12912</v>
      </c>
      <c r="C44" s="6">
        <v>12040</v>
      </c>
      <c r="D44" s="6">
        <v>30214</v>
      </c>
      <c r="E44" s="6">
        <v>29528</v>
      </c>
      <c r="F44" s="6">
        <v>14292</v>
      </c>
      <c r="G44" s="6">
        <v>6642</v>
      </c>
      <c r="H44" s="6"/>
      <c r="I44" s="6">
        <f t="shared" si="8"/>
        <v>6</v>
      </c>
      <c r="J44" s="6"/>
      <c r="K44" s="51">
        <f t="shared" si="9"/>
        <v>17604.666666666668</v>
      </c>
      <c r="L44" s="108"/>
      <c r="M44" s="6">
        <v>23</v>
      </c>
      <c r="N44" s="6">
        <v>28</v>
      </c>
      <c r="O44" s="6">
        <v>30</v>
      </c>
      <c r="P44" s="6">
        <v>39</v>
      </c>
      <c r="Q44" s="6">
        <v>28</v>
      </c>
      <c r="R44" s="6">
        <v>44</v>
      </c>
      <c r="S44" s="86"/>
      <c r="T44" s="6">
        <f t="shared" si="10"/>
        <v>6</v>
      </c>
      <c r="U44" s="36">
        <f t="shared" si="11"/>
        <v>32</v>
      </c>
      <c r="V44" s="110"/>
      <c r="W44" s="6">
        <v>35.450000000000003</v>
      </c>
      <c r="X44" s="6">
        <v>35.83</v>
      </c>
      <c r="Y44" s="6">
        <v>42.7</v>
      </c>
      <c r="Z44" s="6">
        <v>42.21</v>
      </c>
      <c r="AA44" s="6">
        <v>36.450000000000003</v>
      </c>
      <c r="AB44" s="6">
        <v>33.26</v>
      </c>
      <c r="AC44" s="1"/>
      <c r="AD44" s="6">
        <f t="shared" si="12"/>
        <v>6</v>
      </c>
      <c r="AE44" s="51">
        <f t="shared" si="13"/>
        <v>37.65</v>
      </c>
      <c r="AF44" s="108"/>
      <c r="AG44" s="6">
        <v>2.5</v>
      </c>
      <c r="AH44" s="6">
        <v>2.2999999999999998</v>
      </c>
      <c r="AI44" s="6">
        <v>1.7</v>
      </c>
      <c r="AJ44" s="6">
        <v>2.9</v>
      </c>
      <c r="AK44" s="6">
        <v>4</v>
      </c>
      <c r="AL44" s="6">
        <v>8.9</v>
      </c>
      <c r="AM44" s="6"/>
      <c r="AN44" s="6">
        <f t="shared" si="6"/>
        <v>6</v>
      </c>
      <c r="AO44" s="51">
        <f t="shared" si="7"/>
        <v>3.7166666666666668</v>
      </c>
    </row>
    <row r="45" spans="1:41" x14ac:dyDescent="0.3">
      <c r="A45" s="68">
        <v>18</v>
      </c>
      <c r="B45" s="6">
        <v>3528</v>
      </c>
      <c r="C45" s="6">
        <v>3574</v>
      </c>
      <c r="D45" s="6">
        <v>5282</v>
      </c>
      <c r="E45" s="6">
        <v>6744</v>
      </c>
      <c r="F45" s="6">
        <v>3990</v>
      </c>
      <c r="G45" s="6">
        <v>5596</v>
      </c>
      <c r="H45" s="6"/>
      <c r="I45" s="6">
        <f t="shared" si="8"/>
        <v>6</v>
      </c>
      <c r="J45" s="6"/>
      <c r="K45" s="51">
        <f t="shared" si="9"/>
        <v>4785.666666666667</v>
      </c>
      <c r="L45" s="108"/>
      <c r="M45" s="6">
        <v>36</v>
      </c>
      <c r="N45" s="6">
        <v>40</v>
      </c>
      <c r="O45" s="6">
        <v>26</v>
      </c>
      <c r="P45" s="6">
        <v>29</v>
      </c>
      <c r="Q45" s="6">
        <v>22</v>
      </c>
      <c r="R45" s="6">
        <v>23</v>
      </c>
      <c r="S45" s="86"/>
      <c r="T45" s="6">
        <f t="shared" si="10"/>
        <v>6</v>
      </c>
      <c r="U45" s="36">
        <f t="shared" si="11"/>
        <v>29.333333333333332</v>
      </c>
      <c r="V45" s="110"/>
      <c r="W45" s="6">
        <v>31.97</v>
      </c>
      <c r="X45" s="6">
        <v>32.19</v>
      </c>
      <c r="Y45" s="6">
        <v>32.880000000000003</v>
      </c>
      <c r="Z45" s="6">
        <v>33.369999999999997</v>
      </c>
      <c r="AA45" s="6">
        <v>32.25</v>
      </c>
      <c r="AB45" s="6">
        <v>32.74</v>
      </c>
      <c r="AC45" s="1"/>
      <c r="AD45" s="6">
        <f t="shared" si="12"/>
        <v>6</v>
      </c>
      <c r="AE45" s="51">
        <f t="shared" si="13"/>
        <v>32.56666666666667</v>
      </c>
      <c r="AF45" s="108"/>
      <c r="AG45" s="6">
        <v>9.8000000000000007</v>
      </c>
      <c r="AH45" s="6">
        <v>9.6999999999999993</v>
      </c>
      <c r="AI45" s="6">
        <v>9</v>
      </c>
      <c r="AJ45" s="6">
        <v>9.5</v>
      </c>
      <c r="AK45" s="6">
        <v>9.9</v>
      </c>
      <c r="AL45" s="6"/>
      <c r="AM45" s="6"/>
      <c r="AN45" s="6">
        <f t="shared" si="6"/>
        <v>5</v>
      </c>
      <c r="AO45" s="51">
        <f t="shared" si="7"/>
        <v>9.58</v>
      </c>
    </row>
    <row r="46" spans="1:41" x14ac:dyDescent="0.3">
      <c r="A46" s="71">
        <v>19</v>
      </c>
      <c r="B46" s="9">
        <v>5954</v>
      </c>
      <c r="C46" s="9">
        <v>3376</v>
      </c>
      <c r="D46" s="9">
        <v>6376</v>
      </c>
      <c r="E46" s="9">
        <v>3304</v>
      </c>
      <c r="F46" s="9">
        <v>2860</v>
      </c>
      <c r="G46" s="9">
        <v>4476</v>
      </c>
      <c r="H46" s="9"/>
      <c r="I46" s="9">
        <f t="shared" si="8"/>
        <v>6</v>
      </c>
      <c r="J46" s="9"/>
      <c r="K46" s="55">
        <f t="shared" si="9"/>
        <v>4391</v>
      </c>
      <c r="L46" s="108"/>
      <c r="M46" s="9">
        <v>94</v>
      </c>
      <c r="N46" s="9">
        <v>24</v>
      </c>
      <c r="O46" s="9">
        <v>46</v>
      </c>
      <c r="P46" s="9">
        <v>22</v>
      </c>
      <c r="Q46" s="9">
        <v>22</v>
      </c>
      <c r="R46" s="9">
        <v>36</v>
      </c>
      <c r="S46" s="90"/>
      <c r="T46" s="9">
        <f t="shared" si="10"/>
        <v>6</v>
      </c>
      <c r="U46" s="37">
        <f t="shared" si="11"/>
        <v>40.666666666666664</v>
      </c>
      <c r="V46" s="110"/>
      <c r="W46" s="9">
        <v>33.17</v>
      </c>
      <c r="X46" s="9">
        <v>31.71</v>
      </c>
      <c r="Y46" s="9">
        <v>32.96</v>
      </c>
      <c r="Z46" s="9">
        <v>31.65</v>
      </c>
      <c r="AA46" s="9">
        <v>31.66</v>
      </c>
      <c r="AB46" s="9">
        <v>32.130000000000003</v>
      </c>
      <c r="AC46" s="72"/>
      <c r="AD46" s="9">
        <f t="shared" si="12"/>
        <v>6</v>
      </c>
      <c r="AE46" s="55">
        <f t="shared" si="13"/>
        <v>32.213333333333331</v>
      </c>
      <c r="AF46" s="108"/>
      <c r="AG46" s="9">
        <v>9.6</v>
      </c>
      <c r="AH46" s="9">
        <v>4.8</v>
      </c>
      <c r="AI46" s="9">
        <v>8.1999999999999993</v>
      </c>
      <c r="AJ46" s="9">
        <v>6.5</v>
      </c>
      <c r="AK46" s="9">
        <v>8.4</v>
      </c>
      <c r="AL46" s="9">
        <v>11.1</v>
      </c>
      <c r="AM46" s="9"/>
      <c r="AN46" s="9">
        <f t="shared" si="6"/>
        <v>6</v>
      </c>
      <c r="AO46" s="55">
        <f t="shared" si="7"/>
        <v>8.1</v>
      </c>
    </row>
    <row r="47" spans="1:41" ht="15" thickBot="1" x14ac:dyDescent="0.35">
      <c r="A47" s="91" t="s">
        <v>145</v>
      </c>
      <c r="B47" s="91">
        <f>COUNT(B28:B46)</f>
        <v>14</v>
      </c>
      <c r="C47" s="1"/>
      <c r="D47" s="1"/>
      <c r="E47" s="1"/>
      <c r="F47" s="125" t="s">
        <v>136</v>
      </c>
      <c r="G47" s="125"/>
      <c r="H47" s="126"/>
      <c r="I47" s="96">
        <f>AVERAGE(I27:I46)</f>
        <v>5.6428571428571432</v>
      </c>
      <c r="J47" s="83" t="s">
        <v>131</v>
      </c>
      <c r="K47" s="75">
        <f>AVERAGE(K28:K46)</f>
        <v>6901.4646258503408</v>
      </c>
      <c r="L47" s="108"/>
      <c r="M47" s="1"/>
      <c r="N47" s="1"/>
      <c r="O47" s="1"/>
      <c r="P47" s="1"/>
      <c r="Q47" s="1"/>
      <c r="R47" s="1"/>
      <c r="S47" s="1"/>
      <c r="T47" s="92" t="s">
        <v>132</v>
      </c>
      <c r="U47" s="93">
        <f>AVERAGE(U28:U46)</f>
        <v>40.488095238095234</v>
      </c>
      <c r="V47" s="110"/>
      <c r="W47" s="1"/>
      <c r="X47" s="1"/>
      <c r="Y47" s="1"/>
      <c r="Z47" s="1"/>
      <c r="AA47" s="1"/>
      <c r="AB47" s="1"/>
      <c r="AC47" s="1"/>
      <c r="AD47" s="1" t="s">
        <v>133</v>
      </c>
      <c r="AE47" s="48">
        <f>AVERAGE(AE28:AE46)</f>
        <v>33.461608843537412</v>
      </c>
      <c r="AF47" s="108"/>
      <c r="AG47" s="1"/>
    </row>
    <row r="48" spans="1:41" ht="15" thickTop="1" x14ac:dyDescent="0.3"/>
    <row r="50" spans="2:3" x14ac:dyDescent="0.3">
      <c r="B50" s="112"/>
      <c r="C50" t="s">
        <v>139</v>
      </c>
    </row>
    <row r="51" spans="2:3" x14ac:dyDescent="0.3">
      <c r="B51" s="47"/>
      <c r="C51" t="s">
        <v>146</v>
      </c>
    </row>
    <row r="52" spans="2:3" x14ac:dyDescent="0.3">
      <c r="B52" s="30"/>
      <c r="C52" t="s">
        <v>142</v>
      </c>
    </row>
  </sheetData>
  <mergeCells count="10">
    <mergeCell ref="F47:H47"/>
    <mergeCell ref="B2:H2"/>
    <mergeCell ref="M2:S2"/>
    <mergeCell ref="W2:AC2"/>
    <mergeCell ref="AG2:AM2"/>
    <mergeCell ref="B26:H26"/>
    <mergeCell ref="M26:S26"/>
    <mergeCell ref="W26:AC26"/>
    <mergeCell ref="AG26:AM26"/>
    <mergeCell ref="F23:H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17C3E-99C3-4BA4-8D37-3C5CF7D764FE}">
  <dimension ref="A1:AO47"/>
  <sheetViews>
    <sheetView topLeftCell="W1" workbookViewId="0">
      <selection activeCell="AE29" sqref="AE29"/>
    </sheetView>
  </sheetViews>
  <sheetFormatPr defaultColWidth="11.44140625" defaultRowHeight="14.4" x14ac:dyDescent="0.3"/>
  <cols>
    <col min="1" max="2" width="12.88671875" bestFit="1" customWidth="1"/>
    <col min="10" max="10" width="13.6640625" bestFit="1" customWidth="1"/>
    <col min="12" max="12" width="11.44140625" style="106"/>
    <col min="22" max="22" width="11.44140625" style="106"/>
    <col min="30" max="30" width="16" bestFit="1" customWidth="1"/>
    <col min="32" max="32" width="11.44140625" style="106"/>
    <col min="41" max="41" width="13.6640625" bestFit="1" customWidth="1"/>
  </cols>
  <sheetData>
    <row r="1" spans="1:41" x14ac:dyDescent="0.3">
      <c r="A1" s="3" t="s">
        <v>140</v>
      </c>
    </row>
    <row r="2" spans="1:41" x14ac:dyDescent="0.3">
      <c r="B2" s="122" t="s">
        <v>126</v>
      </c>
      <c r="C2" s="123"/>
      <c r="D2" s="123"/>
      <c r="E2" s="123"/>
      <c r="F2" s="123"/>
      <c r="G2" s="123"/>
      <c r="H2" s="124"/>
      <c r="I2" s="1"/>
      <c r="J2" s="1"/>
      <c r="K2" s="1"/>
      <c r="L2" s="107"/>
      <c r="M2" s="122" t="s">
        <v>127</v>
      </c>
      <c r="N2" s="123"/>
      <c r="O2" s="123"/>
      <c r="P2" s="123"/>
      <c r="Q2" s="123"/>
      <c r="R2" s="123"/>
      <c r="S2" s="124"/>
      <c r="T2" s="1"/>
      <c r="U2" s="1"/>
      <c r="V2" s="107"/>
      <c r="W2" s="122" t="s">
        <v>259</v>
      </c>
      <c r="X2" s="123"/>
      <c r="Y2" s="123"/>
      <c r="Z2" s="123"/>
      <c r="AA2" s="123"/>
      <c r="AB2" s="123"/>
      <c r="AC2" s="124"/>
      <c r="AD2" s="1"/>
      <c r="AE2" s="1"/>
      <c r="AF2" s="107"/>
      <c r="AG2" s="122" t="s">
        <v>258</v>
      </c>
      <c r="AH2" s="123"/>
      <c r="AI2" s="123"/>
      <c r="AJ2" s="123"/>
      <c r="AK2" s="123"/>
      <c r="AL2" s="123"/>
      <c r="AM2" s="124"/>
    </row>
    <row r="3" spans="1:41" x14ac:dyDescent="0.3">
      <c r="A3" s="1"/>
      <c r="B3" s="39">
        <v>1</v>
      </c>
      <c r="C3" s="39">
        <v>2</v>
      </c>
      <c r="D3" s="39">
        <v>3</v>
      </c>
      <c r="E3" s="39">
        <v>4</v>
      </c>
      <c r="F3" s="39">
        <v>5</v>
      </c>
      <c r="G3" s="39">
        <v>6</v>
      </c>
      <c r="H3" s="39">
        <v>7</v>
      </c>
      <c r="I3" s="39" t="s">
        <v>128</v>
      </c>
      <c r="J3" s="39"/>
      <c r="K3" s="39" t="s">
        <v>129</v>
      </c>
      <c r="L3" s="107"/>
      <c r="M3" s="39">
        <v>1</v>
      </c>
      <c r="N3" s="82">
        <v>2</v>
      </c>
      <c r="O3" s="39">
        <v>3</v>
      </c>
      <c r="P3" s="39">
        <v>4</v>
      </c>
      <c r="Q3" s="39">
        <v>5</v>
      </c>
      <c r="R3" s="39">
        <v>6</v>
      </c>
      <c r="S3" s="39">
        <v>7</v>
      </c>
      <c r="T3" s="39" t="s">
        <v>128</v>
      </c>
      <c r="U3" s="39" t="s">
        <v>129</v>
      </c>
      <c r="V3" s="107"/>
      <c r="W3" s="39">
        <v>1</v>
      </c>
      <c r="X3" s="82">
        <v>2</v>
      </c>
      <c r="Y3" s="39">
        <v>3</v>
      </c>
      <c r="Z3" s="39">
        <v>4</v>
      </c>
      <c r="AA3" s="39">
        <v>5</v>
      </c>
      <c r="AB3" s="39">
        <v>6</v>
      </c>
      <c r="AC3" s="82">
        <v>7</v>
      </c>
      <c r="AD3" s="39" t="s">
        <v>128</v>
      </c>
      <c r="AE3" s="39" t="s">
        <v>129</v>
      </c>
      <c r="AF3" s="107"/>
      <c r="AG3" s="39">
        <v>1</v>
      </c>
      <c r="AH3" s="82">
        <v>2</v>
      </c>
      <c r="AI3" s="39">
        <v>3</v>
      </c>
      <c r="AJ3" s="39">
        <v>4</v>
      </c>
      <c r="AK3" s="39">
        <v>5</v>
      </c>
      <c r="AL3" s="39">
        <v>6</v>
      </c>
      <c r="AM3" s="39">
        <v>7</v>
      </c>
      <c r="AN3" s="32" t="s">
        <v>128</v>
      </c>
      <c r="AO3" s="32" t="s">
        <v>129</v>
      </c>
    </row>
    <row r="4" spans="1:41" x14ac:dyDescent="0.3">
      <c r="A4" s="68">
        <v>1</v>
      </c>
      <c r="B4" s="4">
        <v>9484</v>
      </c>
      <c r="C4" s="4">
        <v>5460</v>
      </c>
      <c r="D4" s="4">
        <v>9896</v>
      </c>
      <c r="E4" s="4">
        <v>6518</v>
      </c>
      <c r="F4" s="4">
        <v>10596</v>
      </c>
      <c r="G4" s="4">
        <v>6696</v>
      </c>
      <c r="H4" s="4"/>
      <c r="I4" s="4">
        <f>COUNT(B4:H4)</f>
        <v>6</v>
      </c>
      <c r="J4" s="1"/>
      <c r="K4" s="69">
        <f>SUM(B4:H4)/I4</f>
        <v>8108.333333333333</v>
      </c>
      <c r="L4" s="116"/>
      <c r="M4" s="6">
        <v>56</v>
      </c>
      <c r="N4" s="1">
        <v>34</v>
      </c>
      <c r="O4" s="4">
        <v>39</v>
      </c>
      <c r="P4" s="4">
        <v>41</v>
      </c>
      <c r="Q4" s="4">
        <v>42</v>
      </c>
      <c r="R4" s="4">
        <v>45</v>
      </c>
      <c r="S4" s="4"/>
      <c r="T4" s="1">
        <f>COUNT(M4:S4)</f>
        <v>6</v>
      </c>
      <c r="U4" s="51">
        <f>SUM(M4:S4)/T4</f>
        <v>42.833333333333336</v>
      </c>
      <c r="V4" s="108"/>
      <c r="W4" s="4">
        <v>34.369999999999997</v>
      </c>
      <c r="X4" s="4">
        <v>32.909999999999997</v>
      </c>
      <c r="Y4" s="4">
        <v>34.630000000000003</v>
      </c>
      <c r="Z4" s="4">
        <v>33.15</v>
      </c>
      <c r="AA4" s="4">
        <v>34.64</v>
      </c>
      <c r="AB4" s="4">
        <v>33.22</v>
      </c>
      <c r="AC4" s="4"/>
      <c r="AD4" s="1">
        <f>COUNT(W4:AC4)</f>
        <v>6</v>
      </c>
      <c r="AE4" s="51">
        <f>SUM(W4:AC4)/AD4</f>
        <v>33.82</v>
      </c>
      <c r="AF4" s="108"/>
      <c r="AG4" s="6">
        <v>7.4</v>
      </c>
      <c r="AH4" s="1">
        <v>7.3</v>
      </c>
      <c r="AI4" s="4">
        <v>6.8</v>
      </c>
      <c r="AJ4" s="4">
        <v>10.1</v>
      </c>
      <c r="AK4" s="4">
        <v>7.1</v>
      </c>
      <c r="AL4" s="4">
        <v>10.7</v>
      </c>
      <c r="AM4" s="4"/>
      <c r="AN4" s="4">
        <f>COUNT(AG4:AM4)</f>
        <v>6</v>
      </c>
      <c r="AO4" s="87">
        <f>AVERAGE(AG4:AM4)</f>
        <v>8.2333333333333343</v>
      </c>
    </row>
    <row r="5" spans="1:41" x14ac:dyDescent="0.3">
      <c r="A5" s="68">
        <v>2</v>
      </c>
      <c r="B5" s="6">
        <v>8694</v>
      </c>
      <c r="C5" s="6">
        <v>7334</v>
      </c>
      <c r="D5" s="6">
        <v>8622</v>
      </c>
      <c r="E5" s="6">
        <v>6672</v>
      </c>
      <c r="F5" s="6">
        <v>4818</v>
      </c>
      <c r="G5" s="6">
        <v>5695</v>
      </c>
      <c r="H5" s="6"/>
      <c r="I5" s="6">
        <f t="shared" ref="I5:I20" si="0">COUNT(B5:H5)</f>
        <v>6</v>
      </c>
      <c r="J5" s="1"/>
      <c r="K5" s="69">
        <f t="shared" ref="K5:K20" si="1">SUM(B5:H5)/I5</f>
        <v>6972.5</v>
      </c>
      <c r="L5" s="116"/>
      <c r="M5" s="6">
        <v>22</v>
      </c>
      <c r="N5" s="1">
        <v>28</v>
      </c>
      <c r="O5" s="6">
        <v>27</v>
      </c>
      <c r="P5" s="6">
        <v>35</v>
      </c>
      <c r="Q5" s="6">
        <v>27</v>
      </c>
      <c r="R5" s="6">
        <v>28</v>
      </c>
      <c r="S5" s="6"/>
      <c r="T5" s="1">
        <f t="shared" ref="T5:T20" si="2">COUNT(M5:S5)</f>
        <v>6</v>
      </c>
      <c r="U5" s="51">
        <f t="shared" ref="U5:U20" si="3">SUM(M5:S5)/T5</f>
        <v>27.833333333333332</v>
      </c>
      <c r="V5" s="108"/>
      <c r="W5" s="6">
        <v>34.31</v>
      </c>
      <c r="X5" s="6">
        <v>33.97</v>
      </c>
      <c r="Y5" s="6">
        <v>34.71</v>
      </c>
      <c r="Z5" s="6">
        <v>33.380000000000003</v>
      </c>
      <c r="AA5" s="6">
        <v>33.19</v>
      </c>
      <c r="AB5" s="6">
        <v>33.270000000000003</v>
      </c>
      <c r="AC5" s="6"/>
      <c r="AD5" s="1">
        <f>COUNT(W5:AC5)</f>
        <v>6</v>
      </c>
      <c r="AE5" s="51">
        <f>SUM(W5:AC5)/AD5</f>
        <v>33.805</v>
      </c>
      <c r="AF5" s="108"/>
      <c r="AG5" s="6">
        <v>5.7</v>
      </c>
      <c r="AH5" s="1">
        <v>6.8</v>
      </c>
      <c r="AI5" s="6">
        <v>4.2</v>
      </c>
      <c r="AJ5" s="6">
        <v>8.1</v>
      </c>
      <c r="AK5" s="6">
        <v>5</v>
      </c>
      <c r="AL5" s="6">
        <v>6.4</v>
      </c>
      <c r="AM5" s="6"/>
      <c r="AN5" s="6">
        <f t="shared" ref="AN5:AN41" si="4">COUNT(AG5:AM5)</f>
        <v>6</v>
      </c>
      <c r="AO5" s="51">
        <f t="shared" ref="AO5:AO41" si="5">AVERAGE(AG5:AM5)</f>
        <v>6.0333333333333323</v>
      </c>
    </row>
    <row r="6" spans="1:41" x14ac:dyDescent="0.3">
      <c r="A6" s="68">
        <v>3</v>
      </c>
      <c r="B6" s="6">
        <v>4672</v>
      </c>
      <c r="C6" s="6">
        <v>2828</v>
      </c>
      <c r="D6" s="6">
        <v>4616</v>
      </c>
      <c r="E6" s="6">
        <v>2688</v>
      </c>
      <c r="F6" s="6">
        <v>4000</v>
      </c>
      <c r="G6" s="6">
        <v>6150</v>
      </c>
      <c r="H6" s="6"/>
      <c r="I6" s="6">
        <f t="shared" si="0"/>
        <v>6</v>
      </c>
      <c r="J6" s="1"/>
      <c r="K6" s="69">
        <f t="shared" si="1"/>
        <v>4159</v>
      </c>
      <c r="L6" s="116"/>
      <c r="M6" s="6">
        <v>31</v>
      </c>
      <c r="N6" s="1">
        <v>32</v>
      </c>
      <c r="O6" s="6">
        <v>31</v>
      </c>
      <c r="P6" s="6">
        <v>39</v>
      </c>
      <c r="Q6" s="6">
        <v>43</v>
      </c>
      <c r="R6" s="6">
        <v>37</v>
      </c>
      <c r="S6" s="6"/>
      <c r="T6" s="1">
        <f t="shared" si="2"/>
        <v>6</v>
      </c>
      <c r="U6" s="51">
        <f t="shared" si="3"/>
        <v>35.5</v>
      </c>
      <c r="V6" s="108"/>
      <c r="W6" s="6">
        <v>32.32</v>
      </c>
      <c r="X6" s="6">
        <v>31.71</v>
      </c>
      <c r="Y6" s="6">
        <v>32.49</v>
      </c>
      <c r="Z6" s="6">
        <v>31.47</v>
      </c>
      <c r="AA6" s="6">
        <v>32.35</v>
      </c>
      <c r="AB6" s="6">
        <v>33.14</v>
      </c>
      <c r="AC6" s="6"/>
      <c r="AD6" s="1">
        <f t="shared" ref="AD6:AD20" si="6">COUNT(W6:AC6)</f>
        <v>6</v>
      </c>
      <c r="AE6" s="51">
        <f t="shared" ref="AE6:AE20" si="7">SUM(W6:AC6)/AD6</f>
        <v>32.24666666666667</v>
      </c>
      <c r="AF6" s="108"/>
      <c r="AG6" s="6">
        <v>11.1</v>
      </c>
      <c r="AH6" s="1">
        <v>12.2</v>
      </c>
      <c r="AI6" s="6">
        <v>11.7</v>
      </c>
      <c r="AJ6" s="6">
        <v>12.1</v>
      </c>
      <c r="AK6" s="6">
        <v>11.5</v>
      </c>
      <c r="AL6" s="6">
        <v>9.4</v>
      </c>
      <c r="AM6" s="6"/>
      <c r="AN6" s="6">
        <f t="shared" si="4"/>
        <v>6</v>
      </c>
      <c r="AO6" s="51">
        <f t="shared" si="5"/>
        <v>11.333333333333334</v>
      </c>
    </row>
    <row r="7" spans="1:41" x14ac:dyDescent="0.3">
      <c r="A7" s="68">
        <v>4</v>
      </c>
      <c r="B7" s="6">
        <v>3864</v>
      </c>
      <c r="C7" s="6">
        <v>4902</v>
      </c>
      <c r="D7" s="6">
        <v>3656</v>
      </c>
      <c r="E7" s="6">
        <v>4310</v>
      </c>
      <c r="F7" s="6">
        <v>5970</v>
      </c>
      <c r="G7" s="6">
        <v>4088</v>
      </c>
      <c r="H7" s="6"/>
      <c r="I7" s="6">
        <f t="shared" si="0"/>
        <v>6</v>
      </c>
      <c r="J7" s="1"/>
      <c r="K7" s="69">
        <f t="shared" si="1"/>
        <v>4465</v>
      </c>
      <c r="L7" s="116"/>
      <c r="M7" s="6">
        <v>36</v>
      </c>
      <c r="N7" s="1">
        <v>45</v>
      </c>
      <c r="O7" s="6">
        <v>38</v>
      </c>
      <c r="P7" s="6">
        <v>40</v>
      </c>
      <c r="Q7" s="6">
        <v>33</v>
      </c>
      <c r="R7" s="6">
        <v>41</v>
      </c>
      <c r="S7" s="6"/>
      <c r="T7" s="1">
        <f t="shared" si="2"/>
        <v>6</v>
      </c>
      <c r="U7" s="51">
        <f t="shared" si="3"/>
        <v>38.833333333333336</v>
      </c>
      <c r="V7" s="108"/>
      <c r="W7" s="6">
        <v>31.71</v>
      </c>
      <c r="X7" s="6">
        <v>32.090000000000003</v>
      </c>
      <c r="Y7" s="6">
        <v>31.59</v>
      </c>
      <c r="Z7" s="6">
        <v>31.82</v>
      </c>
      <c r="AA7" s="6">
        <v>32.619999999999997</v>
      </c>
      <c r="AB7" s="6">
        <v>30.98</v>
      </c>
      <c r="AC7" s="6"/>
      <c r="AD7" s="1">
        <f t="shared" si="6"/>
        <v>6</v>
      </c>
      <c r="AE7" s="51">
        <f t="shared" si="7"/>
        <v>31.801666666666666</v>
      </c>
      <c r="AF7" s="108"/>
      <c r="AG7" s="6">
        <v>13.7</v>
      </c>
      <c r="AH7" s="1">
        <v>12.1</v>
      </c>
      <c r="AI7" s="6">
        <v>13.3</v>
      </c>
      <c r="AJ7" s="6">
        <v>12.8</v>
      </c>
      <c r="AK7" s="6">
        <v>10.6</v>
      </c>
      <c r="AL7" s="6">
        <v>13.1</v>
      </c>
      <c r="AM7" s="6"/>
      <c r="AN7" s="6">
        <f>COUNT(AG7:AL7)</f>
        <v>6</v>
      </c>
      <c r="AO7" s="51">
        <f>AVERAGE(AG7:AL7)</f>
        <v>12.6</v>
      </c>
    </row>
    <row r="8" spans="1:41" x14ac:dyDescent="0.3">
      <c r="A8" s="68">
        <v>5</v>
      </c>
      <c r="B8" s="6">
        <v>3518</v>
      </c>
      <c r="C8" s="6">
        <v>3716</v>
      </c>
      <c r="D8" s="6">
        <v>2708</v>
      </c>
      <c r="E8" s="6">
        <v>6520</v>
      </c>
      <c r="F8" s="6">
        <v>4130</v>
      </c>
      <c r="G8" s="6">
        <v>11370</v>
      </c>
      <c r="H8" s="6"/>
      <c r="I8" s="6">
        <f t="shared" si="0"/>
        <v>6</v>
      </c>
      <c r="J8" s="1"/>
      <c r="K8" s="69">
        <f t="shared" si="1"/>
        <v>5327</v>
      </c>
      <c r="L8" s="116"/>
      <c r="M8" s="6">
        <v>52</v>
      </c>
      <c r="N8" s="1">
        <v>59</v>
      </c>
      <c r="O8" s="6">
        <v>52</v>
      </c>
      <c r="P8" s="6">
        <v>63</v>
      </c>
      <c r="Q8" s="6">
        <v>44</v>
      </c>
      <c r="R8" s="6">
        <v>64</v>
      </c>
      <c r="S8" s="6"/>
      <c r="T8" s="1">
        <f t="shared" si="2"/>
        <v>6</v>
      </c>
      <c r="U8" s="51">
        <f t="shared" si="3"/>
        <v>55.666666666666664</v>
      </c>
      <c r="V8" s="108"/>
      <c r="W8" s="6">
        <v>31.79</v>
      </c>
      <c r="X8" s="6">
        <v>32.04</v>
      </c>
      <c r="Y8" s="6">
        <v>31.43</v>
      </c>
      <c r="Z8" s="6">
        <v>33.06</v>
      </c>
      <c r="AA8" s="6">
        <v>32.01</v>
      </c>
      <c r="AB8" s="6">
        <v>35.19</v>
      </c>
      <c r="AC8" s="6"/>
      <c r="AD8" s="1">
        <f t="shared" si="6"/>
        <v>6</v>
      </c>
      <c r="AE8" s="51">
        <f t="shared" si="7"/>
        <v>32.586666666666666</v>
      </c>
      <c r="AF8" s="108"/>
      <c r="AG8" s="6">
        <v>13</v>
      </c>
      <c r="AH8" s="1">
        <v>12.4</v>
      </c>
      <c r="AI8" s="6">
        <v>16</v>
      </c>
      <c r="AJ8" s="6">
        <v>10.4</v>
      </c>
      <c r="AK8" s="6">
        <v>8.4</v>
      </c>
      <c r="AL8" s="6">
        <v>10.9</v>
      </c>
      <c r="AM8" s="6"/>
      <c r="AN8" s="6">
        <f t="shared" si="4"/>
        <v>6</v>
      </c>
      <c r="AO8" s="51">
        <f t="shared" si="5"/>
        <v>11.85</v>
      </c>
    </row>
    <row r="9" spans="1:41" x14ac:dyDescent="0.3">
      <c r="A9" s="68">
        <v>6</v>
      </c>
      <c r="B9" s="6">
        <v>4974</v>
      </c>
      <c r="C9" s="6">
        <v>6876</v>
      </c>
      <c r="D9" s="6">
        <v>5224</v>
      </c>
      <c r="E9" s="6">
        <v>4948</v>
      </c>
      <c r="F9" s="6">
        <v>3990</v>
      </c>
      <c r="G9" s="6">
        <v>4318</v>
      </c>
      <c r="H9" s="6">
        <v>3158</v>
      </c>
      <c r="I9" s="6">
        <f t="shared" si="0"/>
        <v>7</v>
      </c>
      <c r="J9" s="1"/>
      <c r="K9" s="69">
        <f t="shared" si="1"/>
        <v>4784</v>
      </c>
      <c r="L9" s="116"/>
      <c r="M9" s="6">
        <v>29</v>
      </c>
      <c r="N9" s="1">
        <v>39</v>
      </c>
      <c r="O9" s="6">
        <v>34</v>
      </c>
      <c r="P9" s="6">
        <v>35</v>
      </c>
      <c r="Q9" s="6">
        <v>26</v>
      </c>
      <c r="R9" s="6">
        <v>31</v>
      </c>
      <c r="S9" s="6">
        <v>13</v>
      </c>
      <c r="T9" s="1">
        <f t="shared" si="2"/>
        <v>7</v>
      </c>
      <c r="U9" s="51">
        <f t="shared" si="3"/>
        <v>29.571428571428573</v>
      </c>
      <c r="V9" s="108"/>
      <c r="W9" s="6">
        <v>32.68</v>
      </c>
      <c r="X9" s="6">
        <v>33.64</v>
      </c>
      <c r="Y9" s="6">
        <v>32.590000000000003</v>
      </c>
      <c r="Z9" s="6">
        <v>32.53</v>
      </c>
      <c r="AA9" s="6">
        <v>32.15</v>
      </c>
      <c r="AB9" s="6">
        <v>32.32</v>
      </c>
      <c r="AC9" s="6">
        <v>29.53</v>
      </c>
      <c r="AD9" s="1">
        <f t="shared" si="6"/>
        <v>7</v>
      </c>
      <c r="AE9" s="51">
        <f t="shared" si="7"/>
        <v>32.205714285714286</v>
      </c>
      <c r="AF9" s="108"/>
      <c r="AG9" s="6">
        <v>11.7</v>
      </c>
      <c r="AH9" s="1">
        <v>9.9</v>
      </c>
      <c r="AI9" s="6">
        <v>11.2</v>
      </c>
      <c r="AJ9" s="6">
        <v>12.4</v>
      </c>
      <c r="AK9" s="6">
        <v>10.4</v>
      </c>
      <c r="AL9" s="6">
        <v>12.3</v>
      </c>
      <c r="AM9" s="6">
        <v>11.5</v>
      </c>
      <c r="AN9" s="6">
        <f t="shared" si="4"/>
        <v>7</v>
      </c>
      <c r="AO9" s="51">
        <f t="shared" si="5"/>
        <v>11.342857142857142</v>
      </c>
    </row>
    <row r="10" spans="1:41" x14ac:dyDescent="0.3">
      <c r="A10" s="68">
        <v>7</v>
      </c>
      <c r="B10" s="6">
        <v>6602</v>
      </c>
      <c r="C10" s="6">
        <v>6422</v>
      </c>
      <c r="D10" s="6">
        <v>7504</v>
      </c>
      <c r="E10" s="6">
        <v>3998</v>
      </c>
      <c r="F10" s="6">
        <v>4432</v>
      </c>
      <c r="G10" s="6">
        <v>7220</v>
      </c>
      <c r="H10" s="6"/>
      <c r="I10" s="6">
        <f t="shared" si="0"/>
        <v>6</v>
      </c>
      <c r="J10" s="1"/>
      <c r="K10" s="69">
        <f t="shared" si="1"/>
        <v>6029.666666666667</v>
      </c>
      <c r="L10" s="116"/>
      <c r="M10" s="6">
        <v>40</v>
      </c>
      <c r="N10" s="1">
        <v>44</v>
      </c>
      <c r="O10" s="6">
        <v>39</v>
      </c>
      <c r="P10" s="6">
        <v>31</v>
      </c>
      <c r="Q10" s="6">
        <v>39</v>
      </c>
      <c r="R10" s="6">
        <v>33</v>
      </c>
      <c r="S10" s="6"/>
      <c r="T10" s="1">
        <f t="shared" si="2"/>
        <v>6</v>
      </c>
      <c r="U10" s="51">
        <f t="shared" si="3"/>
        <v>37.666666666666664</v>
      </c>
      <c r="V10" s="108"/>
      <c r="W10" s="6">
        <v>32.92</v>
      </c>
      <c r="X10" s="6">
        <v>33.1</v>
      </c>
      <c r="Y10" s="6">
        <v>33.31</v>
      </c>
      <c r="Z10" s="6">
        <v>31.83</v>
      </c>
      <c r="AA10" s="6">
        <v>31.98</v>
      </c>
      <c r="AB10" s="6">
        <v>33.299999999999997</v>
      </c>
      <c r="AC10" s="6"/>
      <c r="AD10" s="1">
        <f t="shared" si="6"/>
        <v>6</v>
      </c>
      <c r="AE10" s="51">
        <f t="shared" si="7"/>
        <v>32.74</v>
      </c>
      <c r="AF10" s="108"/>
      <c r="AG10" s="6">
        <v>10.4</v>
      </c>
      <c r="AH10" s="1">
        <v>7.4</v>
      </c>
      <c r="AI10" s="6">
        <v>8.6999999999999993</v>
      </c>
      <c r="AJ10" s="6">
        <v>11.6</v>
      </c>
      <c r="AK10" s="6">
        <v>12.2</v>
      </c>
      <c r="AL10" s="6">
        <v>9.3000000000000007</v>
      </c>
      <c r="AM10" s="6"/>
      <c r="AN10" s="6">
        <f t="shared" si="4"/>
        <v>6</v>
      </c>
      <c r="AO10" s="51">
        <f t="shared" si="5"/>
        <v>9.9333333333333318</v>
      </c>
    </row>
    <row r="11" spans="1:41" x14ac:dyDescent="0.3">
      <c r="A11" s="68">
        <v>8</v>
      </c>
      <c r="B11" s="6">
        <v>2414</v>
      </c>
      <c r="C11" s="6">
        <v>1184</v>
      </c>
      <c r="D11" s="6">
        <v>3204</v>
      </c>
      <c r="E11" s="6">
        <v>4368</v>
      </c>
      <c r="F11" s="6">
        <v>3300</v>
      </c>
      <c r="G11" s="6">
        <v>2864</v>
      </c>
      <c r="H11" s="6">
        <v>4346</v>
      </c>
      <c r="I11" s="6">
        <f t="shared" si="0"/>
        <v>7</v>
      </c>
      <c r="J11" s="1"/>
      <c r="K11" s="69">
        <f t="shared" si="1"/>
        <v>3097.1428571428573</v>
      </c>
      <c r="L11" s="116"/>
      <c r="M11" s="6">
        <v>24</v>
      </c>
      <c r="N11" s="1">
        <v>17</v>
      </c>
      <c r="O11" s="6">
        <v>25</v>
      </c>
      <c r="P11" s="6">
        <v>29</v>
      </c>
      <c r="Q11" s="6">
        <v>20</v>
      </c>
      <c r="R11" s="6">
        <v>27</v>
      </c>
      <c r="S11" s="6">
        <v>25</v>
      </c>
      <c r="T11" s="1">
        <f t="shared" si="2"/>
        <v>7</v>
      </c>
      <c r="U11" s="51">
        <f t="shared" si="3"/>
        <v>23.857142857142858</v>
      </c>
      <c r="V11" s="108"/>
      <c r="W11" s="6">
        <v>31.11</v>
      </c>
      <c r="X11" s="6">
        <v>30.57</v>
      </c>
      <c r="Y11" s="6">
        <v>31.53</v>
      </c>
      <c r="Z11" s="6">
        <v>32.03</v>
      </c>
      <c r="AA11" s="6">
        <v>31.58</v>
      </c>
      <c r="AB11" s="6">
        <v>31.41</v>
      </c>
      <c r="AC11" s="6">
        <v>32.01</v>
      </c>
      <c r="AD11" s="1">
        <f t="shared" si="6"/>
        <v>7</v>
      </c>
      <c r="AE11" s="51">
        <f t="shared" si="7"/>
        <v>31.462857142857139</v>
      </c>
      <c r="AF11" s="108"/>
      <c r="AG11" s="6">
        <v>12</v>
      </c>
      <c r="AH11" s="1">
        <v>13.5</v>
      </c>
      <c r="AI11" s="6">
        <v>10.4</v>
      </c>
      <c r="AJ11" s="6">
        <v>12.1</v>
      </c>
      <c r="AK11" s="6">
        <v>13</v>
      </c>
      <c r="AL11" s="6">
        <v>12.4</v>
      </c>
      <c r="AM11" s="6">
        <v>11.3</v>
      </c>
      <c r="AN11" s="6">
        <f t="shared" si="4"/>
        <v>7</v>
      </c>
      <c r="AO11" s="51">
        <f t="shared" si="5"/>
        <v>12.1</v>
      </c>
    </row>
    <row r="12" spans="1:41" x14ac:dyDescent="0.3">
      <c r="A12" s="68">
        <v>9</v>
      </c>
      <c r="B12" s="6">
        <v>2830</v>
      </c>
      <c r="C12" s="6">
        <v>3502</v>
      </c>
      <c r="D12" s="6">
        <v>4470</v>
      </c>
      <c r="E12" s="6">
        <v>2816</v>
      </c>
      <c r="F12" s="6">
        <v>4156</v>
      </c>
      <c r="G12" s="6">
        <v>3716</v>
      </c>
      <c r="H12" s="6">
        <v>5188</v>
      </c>
      <c r="I12" s="6">
        <f t="shared" si="0"/>
        <v>7</v>
      </c>
      <c r="J12" s="1"/>
      <c r="K12" s="69">
        <f t="shared" si="1"/>
        <v>3811.1428571428573</v>
      </c>
      <c r="L12" s="116"/>
      <c r="M12" s="6">
        <v>30</v>
      </c>
      <c r="N12" s="1">
        <v>42</v>
      </c>
      <c r="O12" s="6">
        <v>33</v>
      </c>
      <c r="P12" s="6">
        <v>30</v>
      </c>
      <c r="Q12" s="6">
        <v>33</v>
      </c>
      <c r="R12" s="6">
        <v>39</v>
      </c>
      <c r="S12" s="6">
        <v>48</v>
      </c>
      <c r="T12" s="1">
        <f t="shared" si="2"/>
        <v>7</v>
      </c>
      <c r="U12" s="51">
        <f t="shared" si="3"/>
        <v>36.428571428571431</v>
      </c>
      <c r="V12" s="108"/>
      <c r="W12" s="6">
        <v>30.72</v>
      </c>
      <c r="X12" s="6">
        <v>31.62</v>
      </c>
      <c r="Y12" s="6">
        <v>32.11</v>
      </c>
      <c r="Z12" s="6">
        <v>31.37</v>
      </c>
      <c r="AA12" s="6">
        <v>31.92</v>
      </c>
      <c r="AB12" s="6">
        <v>31.82</v>
      </c>
      <c r="AC12" s="6">
        <v>32.31</v>
      </c>
      <c r="AD12" s="1">
        <f t="shared" si="6"/>
        <v>7</v>
      </c>
      <c r="AE12" s="51">
        <f t="shared" si="7"/>
        <v>31.695714285714285</v>
      </c>
      <c r="AF12" s="108"/>
      <c r="AG12" s="6">
        <v>13.3</v>
      </c>
      <c r="AH12" s="1">
        <v>13</v>
      </c>
      <c r="AI12" s="6">
        <v>10.9</v>
      </c>
      <c r="AJ12" s="6">
        <v>12.3</v>
      </c>
      <c r="AK12" s="6">
        <v>12.1</v>
      </c>
      <c r="AL12" s="6">
        <v>11.7</v>
      </c>
      <c r="AM12" s="6">
        <v>12.2</v>
      </c>
      <c r="AN12" s="6">
        <f t="shared" si="4"/>
        <v>7</v>
      </c>
      <c r="AO12" s="51">
        <f t="shared" si="5"/>
        <v>12.214285714285714</v>
      </c>
    </row>
    <row r="13" spans="1:41" x14ac:dyDescent="0.3">
      <c r="A13" s="68">
        <v>10</v>
      </c>
      <c r="B13" s="6">
        <v>7346</v>
      </c>
      <c r="C13" s="6">
        <v>7210</v>
      </c>
      <c r="D13" s="6">
        <v>7968</v>
      </c>
      <c r="E13" s="6">
        <v>5900</v>
      </c>
      <c r="F13" s="6">
        <v>6884</v>
      </c>
      <c r="G13" s="6">
        <v>7690</v>
      </c>
      <c r="H13" s="6">
        <v>7062</v>
      </c>
      <c r="I13" s="6">
        <f t="shared" si="0"/>
        <v>7</v>
      </c>
      <c r="J13" s="1"/>
      <c r="K13" s="69">
        <f t="shared" si="1"/>
        <v>7151.4285714285716</v>
      </c>
      <c r="L13" s="116"/>
      <c r="M13" s="6">
        <v>55</v>
      </c>
      <c r="N13" s="1">
        <v>64</v>
      </c>
      <c r="O13" s="6">
        <v>65</v>
      </c>
      <c r="P13" s="6">
        <v>59</v>
      </c>
      <c r="Q13" s="6">
        <v>49</v>
      </c>
      <c r="R13" s="6">
        <v>67</v>
      </c>
      <c r="S13" s="6">
        <v>85</v>
      </c>
      <c r="T13" s="1">
        <f t="shared" si="2"/>
        <v>7</v>
      </c>
      <c r="U13" s="51">
        <f t="shared" si="3"/>
        <v>63.428571428571431</v>
      </c>
      <c r="V13" s="108"/>
      <c r="W13" s="6">
        <v>33.340000000000003</v>
      </c>
      <c r="X13" s="6">
        <v>33.39</v>
      </c>
      <c r="Y13" s="6">
        <v>33.700000000000003</v>
      </c>
      <c r="Z13" s="6">
        <v>32.979999999999997</v>
      </c>
      <c r="AA13" s="6">
        <v>33.28</v>
      </c>
      <c r="AB13" s="6">
        <v>33.49</v>
      </c>
      <c r="AC13" s="6">
        <v>33.380000000000003</v>
      </c>
      <c r="AD13" s="1">
        <f t="shared" si="6"/>
        <v>7</v>
      </c>
      <c r="AE13" s="51">
        <f t="shared" si="7"/>
        <v>33.365714285714283</v>
      </c>
      <c r="AF13" s="108"/>
      <c r="AG13" s="6">
        <v>12</v>
      </c>
      <c r="AH13" s="1">
        <v>11.5</v>
      </c>
      <c r="AI13" s="6">
        <v>12.1</v>
      </c>
      <c r="AJ13" s="6">
        <v>10.7</v>
      </c>
      <c r="AK13" s="6">
        <v>10.9</v>
      </c>
      <c r="AL13" s="6">
        <v>12</v>
      </c>
      <c r="AM13" s="6">
        <v>11.4</v>
      </c>
      <c r="AN13" s="6">
        <f t="shared" si="4"/>
        <v>7</v>
      </c>
      <c r="AO13" s="51">
        <f>AVERAGE(AG13:AM13)</f>
        <v>11.514285714285714</v>
      </c>
    </row>
    <row r="14" spans="1:41" x14ac:dyDescent="0.3">
      <c r="A14" s="68">
        <v>11</v>
      </c>
      <c r="B14" s="6">
        <v>15304</v>
      </c>
      <c r="C14" s="6">
        <v>12084</v>
      </c>
      <c r="D14" s="6">
        <v>9336</v>
      </c>
      <c r="E14" s="6">
        <v>39066</v>
      </c>
      <c r="F14" s="6">
        <v>35452</v>
      </c>
      <c r="G14" s="6">
        <v>13990</v>
      </c>
      <c r="H14" s="6"/>
      <c r="I14" s="6">
        <f t="shared" si="0"/>
        <v>6</v>
      </c>
      <c r="J14" s="1"/>
      <c r="K14" s="69">
        <f t="shared" si="1"/>
        <v>20872</v>
      </c>
      <c r="L14" s="116"/>
      <c r="M14" s="6">
        <v>61</v>
      </c>
      <c r="N14" s="1">
        <v>54</v>
      </c>
      <c r="O14" s="6">
        <v>35</v>
      </c>
      <c r="P14" s="6">
        <v>52</v>
      </c>
      <c r="Q14" s="6">
        <v>71</v>
      </c>
      <c r="R14" s="6">
        <v>53</v>
      </c>
      <c r="S14" s="6"/>
      <c r="T14" s="1">
        <f t="shared" si="2"/>
        <v>6</v>
      </c>
      <c r="U14" s="51">
        <f t="shared" si="3"/>
        <v>54.333333333333336</v>
      </c>
      <c r="V14" s="108"/>
      <c r="W14" s="6">
        <v>36.71</v>
      </c>
      <c r="X14" s="6">
        <v>35.590000000000003</v>
      </c>
      <c r="Y14" s="6">
        <v>34.49</v>
      </c>
      <c r="Z14" s="6">
        <v>45.96</v>
      </c>
      <c r="AA14" s="6">
        <v>44.65</v>
      </c>
      <c r="AB14" s="6">
        <v>36.299999999999997</v>
      </c>
      <c r="AC14" s="6"/>
      <c r="AD14" s="1">
        <f t="shared" si="6"/>
        <v>6</v>
      </c>
      <c r="AE14" s="51">
        <f t="shared" si="7"/>
        <v>38.95000000000001</v>
      </c>
      <c r="AF14" s="108"/>
      <c r="AG14" s="6">
        <v>6.3</v>
      </c>
      <c r="AH14" s="1">
        <v>8.1999999999999993</v>
      </c>
      <c r="AI14" s="6">
        <v>8</v>
      </c>
      <c r="AJ14" s="6">
        <v>6.8</v>
      </c>
      <c r="AK14" s="6">
        <v>6.7</v>
      </c>
      <c r="AL14" s="6">
        <v>5.9</v>
      </c>
      <c r="AM14" s="6"/>
      <c r="AN14" s="6">
        <f t="shared" si="4"/>
        <v>6</v>
      </c>
      <c r="AO14" s="51">
        <f t="shared" si="5"/>
        <v>6.9833333333333334</v>
      </c>
    </row>
    <row r="15" spans="1:41" x14ac:dyDescent="0.3">
      <c r="A15" s="68">
        <v>12</v>
      </c>
      <c r="B15" s="6">
        <v>1870</v>
      </c>
      <c r="C15" s="6">
        <v>3846</v>
      </c>
      <c r="D15" s="6">
        <v>4756</v>
      </c>
      <c r="E15" s="6">
        <v>3164</v>
      </c>
      <c r="F15" s="6">
        <v>1880</v>
      </c>
      <c r="G15" s="6">
        <v>2048</v>
      </c>
      <c r="H15" s="6"/>
      <c r="I15" s="6">
        <f t="shared" si="0"/>
        <v>6</v>
      </c>
      <c r="J15" s="1"/>
      <c r="K15" s="69">
        <f t="shared" si="1"/>
        <v>2927.3333333333335</v>
      </c>
      <c r="L15" s="116"/>
      <c r="M15" s="6">
        <v>27</v>
      </c>
      <c r="N15" s="1">
        <v>51</v>
      </c>
      <c r="O15" s="6">
        <v>24</v>
      </c>
      <c r="P15" s="6">
        <v>28</v>
      </c>
      <c r="Q15" s="6">
        <v>32</v>
      </c>
      <c r="R15" s="6">
        <v>30</v>
      </c>
      <c r="S15" s="6"/>
      <c r="T15" s="1">
        <f t="shared" si="2"/>
        <v>6</v>
      </c>
      <c r="U15" s="51">
        <f t="shared" si="3"/>
        <v>32</v>
      </c>
      <c r="V15" s="108"/>
      <c r="W15" s="6">
        <v>30.64</v>
      </c>
      <c r="X15" s="6">
        <v>32.35</v>
      </c>
      <c r="Y15" s="6">
        <v>33.19</v>
      </c>
      <c r="Z15" s="6">
        <v>31.79</v>
      </c>
      <c r="AA15" s="6">
        <v>30.99</v>
      </c>
      <c r="AB15" s="6">
        <v>31.18</v>
      </c>
      <c r="AC15" s="6"/>
      <c r="AD15" s="1">
        <f t="shared" si="6"/>
        <v>6</v>
      </c>
      <c r="AE15" s="51">
        <f t="shared" si="7"/>
        <v>31.69</v>
      </c>
      <c r="AF15" s="108"/>
      <c r="AG15" s="6">
        <v>10.199999999999999</v>
      </c>
      <c r="AH15" s="1">
        <v>8.6</v>
      </c>
      <c r="AI15" s="6">
        <v>7</v>
      </c>
      <c r="AJ15" s="6">
        <v>11.6</v>
      </c>
      <c r="AK15" s="6">
        <v>12.1</v>
      </c>
      <c r="AL15" s="6">
        <v>11.6</v>
      </c>
      <c r="AM15" s="6"/>
      <c r="AN15" s="6">
        <f t="shared" si="4"/>
        <v>6</v>
      </c>
      <c r="AO15" s="51">
        <f t="shared" si="5"/>
        <v>10.183333333333334</v>
      </c>
    </row>
    <row r="16" spans="1:41" x14ac:dyDescent="0.3">
      <c r="A16" s="68">
        <v>13</v>
      </c>
      <c r="B16" s="6">
        <v>5618</v>
      </c>
      <c r="C16" s="6">
        <v>6208</v>
      </c>
      <c r="D16" s="6">
        <v>3172</v>
      </c>
      <c r="E16" s="6">
        <v>3710</v>
      </c>
      <c r="F16" s="6">
        <v>4370</v>
      </c>
      <c r="G16" s="6">
        <v>2436</v>
      </c>
      <c r="H16" s="6">
        <v>4798</v>
      </c>
      <c r="I16" s="6">
        <f t="shared" si="0"/>
        <v>7</v>
      </c>
      <c r="J16" s="1"/>
      <c r="K16" s="69">
        <f>SUM(B16:H16)/I16</f>
        <v>4330.2857142857147</v>
      </c>
      <c r="L16" s="116"/>
      <c r="M16" s="6">
        <v>35</v>
      </c>
      <c r="N16" s="1">
        <v>36</v>
      </c>
      <c r="O16" s="6">
        <v>39</v>
      </c>
      <c r="P16" s="6">
        <v>43</v>
      </c>
      <c r="Q16" s="6">
        <v>33</v>
      </c>
      <c r="R16" s="6">
        <v>31</v>
      </c>
      <c r="S16" s="6">
        <v>40</v>
      </c>
      <c r="T16" s="1">
        <f t="shared" si="2"/>
        <v>7</v>
      </c>
      <c r="U16" s="51">
        <f t="shared" si="3"/>
        <v>36.714285714285715</v>
      </c>
      <c r="V16" s="108"/>
      <c r="W16" s="6">
        <v>31.99</v>
      </c>
      <c r="X16" s="6">
        <v>33.04</v>
      </c>
      <c r="Y16" s="6">
        <v>31.91</v>
      </c>
      <c r="Z16" s="6">
        <v>32.159999999999997</v>
      </c>
      <c r="AA16" s="6">
        <v>32.590000000000003</v>
      </c>
      <c r="AB16" s="6">
        <v>31.51</v>
      </c>
      <c r="AC16" s="6">
        <v>32.11</v>
      </c>
      <c r="AD16" s="1">
        <f t="shared" si="6"/>
        <v>7</v>
      </c>
      <c r="AE16" s="51">
        <f t="shared" si="7"/>
        <v>32.187142857142859</v>
      </c>
      <c r="AF16" s="108"/>
      <c r="AG16" s="6">
        <v>9</v>
      </c>
      <c r="AH16" s="1">
        <v>9.8000000000000007</v>
      </c>
      <c r="AI16" s="6">
        <v>10.3</v>
      </c>
      <c r="AJ16" s="6">
        <v>9.6</v>
      </c>
      <c r="AK16" s="6">
        <v>8.6</v>
      </c>
      <c r="AL16" s="6">
        <v>10.7</v>
      </c>
      <c r="AM16" s="6">
        <v>10.8</v>
      </c>
      <c r="AN16" s="6">
        <f t="shared" si="4"/>
        <v>7</v>
      </c>
      <c r="AO16" s="51">
        <f t="shared" si="5"/>
        <v>9.8285714285714274</v>
      </c>
    </row>
    <row r="17" spans="1:41" x14ac:dyDescent="0.3">
      <c r="A17" s="68">
        <v>14</v>
      </c>
      <c r="B17" s="38"/>
      <c r="C17" s="38"/>
      <c r="D17" s="38"/>
      <c r="E17" s="38"/>
      <c r="F17" s="38"/>
      <c r="G17" s="38"/>
      <c r="H17" s="38"/>
      <c r="I17" s="38"/>
      <c r="J17" s="1"/>
      <c r="K17" s="69"/>
      <c r="L17" s="116"/>
      <c r="M17" s="38"/>
      <c r="N17" s="31"/>
      <c r="O17" s="38"/>
      <c r="P17" s="38"/>
      <c r="Q17" s="38"/>
      <c r="R17" s="38"/>
      <c r="S17" s="38"/>
      <c r="T17" s="31"/>
      <c r="U17" s="51"/>
      <c r="V17" s="108"/>
      <c r="W17" s="118"/>
      <c r="X17" s="118"/>
      <c r="Y17" s="118"/>
      <c r="Z17" s="118"/>
      <c r="AA17" s="118"/>
      <c r="AB17" s="118"/>
      <c r="AC17" s="118"/>
      <c r="AD17" s="70"/>
      <c r="AE17" s="51"/>
      <c r="AF17" s="108"/>
      <c r="AG17" s="118"/>
      <c r="AH17" s="70"/>
      <c r="AI17" s="118"/>
      <c r="AJ17" s="118"/>
      <c r="AK17" s="118"/>
      <c r="AL17" s="118"/>
      <c r="AM17" s="118"/>
      <c r="AN17" s="6"/>
      <c r="AO17" s="51"/>
    </row>
    <row r="18" spans="1:41" x14ac:dyDescent="0.3">
      <c r="A18" s="68">
        <v>15</v>
      </c>
      <c r="B18" s="6">
        <v>6804</v>
      </c>
      <c r="C18" s="6">
        <v>10360</v>
      </c>
      <c r="D18" s="6">
        <v>4802</v>
      </c>
      <c r="E18" s="6">
        <v>8030</v>
      </c>
      <c r="F18" s="6">
        <v>5476</v>
      </c>
      <c r="G18" s="6">
        <v>4032</v>
      </c>
      <c r="H18" s="6"/>
      <c r="I18" s="6">
        <f t="shared" si="0"/>
        <v>6</v>
      </c>
      <c r="J18" s="1"/>
      <c r="K18" s="69">
        <f t="shared" si="1"/>
        <v>6584</v>
      </c>
      <c r="L18" s="116"/>
      <c r="M18" s="6">
        <v>58</v>
      </c>
      <c r="N18" s="1">
        <v>71</v>
      </c>
      <c r="O18" s="6">
        <v>65</v>
      </c>
      <c r="P18" s="6">
        <v>56</v>
      </c>
      <c r="Q18" s="6">
        <v>61</v>
      </c>
      <c r="R18" s="6">
        <v>50</v>
      </c>
      <c r="S18" s="6"/>
      <c r="T18" s="1">
        <f t="shared" si="2"/>
        <v>6</v>
      </c>
      <c r="U18" s="51">
        <f t="shared" si="3"/>
        <v>60.166666666666664</v>
      </c>
      <c r="V18" s="108"/>
      <c r="W18" s="6">
        <v>33.619999999999997</v>
      </c>
      <c r="X18" s="6">
        <v>34.86</v>
      </c>
      <c r="Y18" s="6">
        <v>32.6</v>
      </c>
      <c r="Z18" s="6">
        <v>34.11</v>
      </c>
      <c r="AA18" s="6">
        <v>33.03</v>
      </c>
      <c r="AB18" s="6">
        <v>32.11</v>
      </c>
      <c r="AC18" s="6"/>
      <c r="AD18" s="1">
        <f t="shared" si="6"/>
        <v>6</v>
      </c>
      <c r="AE18" s="51">
        <f t="shared" si="7"/>
        <v>33.388333333333328</v>
      </c>
      <c r="AF18" s="108"/>
      <c r="AG18" s="6">
        <v>7.3</v>
      </c>
      <c r="AH18" s="1">
        <v>7.8</v>
      </c>
      <c r="AI18" s="6">
        <v>9.4</v>
      </c>
      <c r="AJ18" s="6">
        <v>5.6</v>
      </c>
      <c r="AK18" s="6">
        <v>8.5</v>
      </c>
      <c r="AL18" s="6">
        <v>9.6</v>
      </c>
      <c r="AM18" s="6"/>
      <c r="AN18" s="6">
        <f t="shared" si="4"/>
        <v>6</v>
      </c>
      <c r="AO18" s="51">
        <f t="shared" si="5"/>
        <v>8.0333333333333332</v>
      </c>
    </row>
    <row r="19" spans="1:41" x14ac:dyDescent="0.3">
      <c r="A19" s="68">
        <v>16</v>
      </c>
      <c r="B19" s="6">
        <v>4118</v>
      </c>
      <c r="C19" s="6">
        <v>4532</v>
      </c>
      <c r="D19" s="6">
        <v>3326</v>
      </c>
      <c r="E19" s="6">
        <v>5714</v>
      </c>
      <c r="F19" s="6">
        <v>4106</v>
      </c>
      <c r="G19" s="6">
        <v>3564</v>
      </c>
      <c r="H19" s="34"/>
      <c r="I19" s="6">
        <f t="shared" si="0"/>
        <v>6</v>
      </c>
      <c r="J19" s="1"/>
      <c r="K19" s="69">
        <f t="shared" si="1"/>
        <v>4226.666666666667</v>
      </c>
      <c r="L19" s="116"/>
      <c r="M19" s="6">
        <v>38</v>
      </c>
      <c r="N19" s="1">
        <v>44</v>
      </c>
      <c r="O19" s="6">
        <v>26</v>
      </c>
      <c r="P19" s="6">
        <v>41</v>
      </c>
      <c r="Q19" s="6">
        <v>19</v>
      </c>
      <c r="R19" s="6">
        <v>45</v>
      </c>
      <c r="S19" s="34"/>
      <c r="T19" s="1">
        <f t="shared" si="2"/>
        <v>6</v>
      </c>
      <c r="U19" s="51">
        <f t="shared" si="3"/>
        <v>35.5</v>
      </c>
      <c r="V19" s="108"/>
      <c r="W19" s="6">
        <v>30.87</v>
      </c>
      <c r="X19" s="6">
        <v>32.24</v>
      </c>
      <c r="Y19" s="6">
        <v>31.89</v>
      </c>
      <c r="Z19" s="6">
        <v>32.950000000000003</v>
      </c>
      <c r="AA19" s="6">
        <v>32.97</v>
      </c>
      <c r="AB19" s="6">
        <v>32.29</v>
      </c>
      <c r="AC19" s="34"/>
      <c r="AD19" s="1">
        <f t="shared" si="6"/>
        <v>6</v>
      </c>
      <c r="AE19" s="51">
        <f t="shared" si="7"/>
        <v>32.201666666666668</v>
      </c>
      <c r="AF19" s="108"/>
      <c r="AG19" s="6">
        <v>8.6</v>
      </c>
      <c r="AH19" s="1">
        <v>10</v>
      </c>
      <c r="AI19" s="6">
        <v>7.3</v>
      </c>
      <c r="AJ19" s="6">
        <v>8.4</v>
      </c>
      <c r="AK19" s="6">
        <v>4.7</v>
      </c>
      <c r="AL19" s="6">
        <v>8.6</v>
      </c>
      <c r="AM19" s="6"/>
      <c r="AN19" s="6">
        <f t="shared" si="4"/>
        <v>6</v>
      </c>
      <c r="AO19" s="51">
        <f t="shared" si="5"/>
        <v>7.9333333333333345</v>
      </c>
    </row>
    <row r="20" spans="1:41" s="1" customFormat="1" x14ac:dyDescent="0.3">
      <c r="A20" s="71">
        <v>17</v>
      </c>
      <c r="B20" s="9">
        <v>9396</v>
      </c>
      <c r="C20" s="9">
        <v>7834</v>
      </c>
      <c r="D20" s="9">
        <v>6766</v>
      </c>
      <c r="E20" s="9">
        <v>4082</v>
      </c>
      <c r="F20" s="9">
        <v>7060</v>
      </c>
      <c r="G20" s="9">
        <v>6748</v>
      </c>
      <c r="H20" s="9"/>
      <c r="I20" s="9">
        <f t="shared" si="0"/>
        <v>6</v>
      </c>
      <c r="J20" s="72"/>
      <c r="K20" s="73">
        <f t="shared" si="1"/>
        <v>6981</v>
      </c>
      <c r="L20" s="116"/>
      <c r="M20" s="9">
        <v>30</v>
      </c>
      <c r="N20" s="72">
        <v>40</v>
      </c>
      <c r="O20" s="9">
        <v>40</v>
      </c>
      <c r="P20" s="9">
        <v>33</v>
      </c>
      <c r="Q20" s="9">
        <v>45</v>
      </c>
      <c r="R20" s="9">
        <v>34</v>
      </c>
      <c r="S20" s="9"/>
      <c r="T20" s="1">
        <f t="shared" si="2"/>
        <v>6</v>
      </c>
      <c r="U20" s="55">
        <f t="shared" si="3"/>
        <v>37</v>
      </c>
      <c r="V20" s="108"/>
      <c r="W20" s="9">
        <v>34.450000000000003</v>
      </c>
      <c r="X20" s="9">
        <v>33.83</v>
      </c>
      <c r="Y20" s="9">
        <v>33.24</v>
      </c>
      <c r="Z20" s="9">
        <v>32.39</v>
      </c>
      <c r="AA20" s="9">
        <v>33.44</v>
      </c>
      <c r="AB20" s="9">
        <v>33.25</v>
      </c>
      <c r="AC20" s="9"/>
      <c r="AD20" s="1">
        <f t="shared" si="6"/>
        <v>6</v>
      </c>
      <c r="AE20" s="55">
        <f t="shared" si="7"/>
        <v>33.433333333333337</v>
      </c>
      <c r="AF20" s="108"/>
      <c r="AG20" s="9">
        <v>8.3000000000000007</v>
      </c>
      <c r="AH20" s="72">
        <v>9.9</v>
      </c>
      <c r="AI20" s="9">
        <v>10.199999999999999</v>
      </c>
      <c r="AJ20" s="9">
        <v>9.9</v>
      </c>
      <c r="AK20" s="9">
        <v>9.9</v>
      </c>
      <c r="AL20" s="9">
        <v>10.4</v>
      </c>
      <c r="AM20" s="9"/>
      <c r="AN20" s="9">
        <f t="shared" si="4"/>
        <v>6</v>
      </c>
      <c r="AO20" s="55">
        <f t="shared" si="5"/>
        <v>9.7666666666666675</v>
      </c>
    </row>
    <row r="21" spans="1:41" ht="15" thickBot="1" x14ac:dyDescent="0.35">
      <c r="A21" s="74" t="s">
        <v>144</v>
      </c>
      <c r="B21" s="74">
        <f>COUNT(B4:B20)</f>
        <v>16</v>
      </c>
      <c r="F21" s="125" t="s">
        <v>130</v>
      </c>
      <c r="G21" s="125"/>
      <c r="H21" s="125"/>
      <c r="I21" s="98">
        <f>AVERAGE(I4:I20)</f>
        <v>6.3125</v>
      </c>
      <c r="J21" s="75" t="s">
        <v>131</v>
      </c>
      <c r="K21" s="117">
        <f>AVERAGE(K4:K20)</f>
        <v>6239.1562499999991</v>
      </c>
      <c r="L21" s="116"/>
      <c r="T21" s="76" t="s">
        <v>132</v>
      </c>
      <c r="U21" s="77">
        <f>AVERAGE(U4:U20)</f>
        <v>40.458333333333329</v>
      </c>
      <c r="V21" s="109"/>
      <c r="AD21" s="76" t="s">
        <v>133</v>
      </c>
      <c r="AE21" s="77">
        <f>AVERAGE(AE4:AE20)</f>
        <v>32.973779761904765</v>
      </c>
      <c r="AF21" s="109"/>
      <c r="AM21" t="s">
        <v>129</v>
      </c>
      <c r="AN21" s="75">
        <f>AVERAGE(AN4:AN20)</f>
        <v>6.3125</v>
      </c>
      <c r="AO21" s="75">
        <f>AVERAGE(AO4:AO20)</f>
        <v>9.9927083333333346</v>
      </c>
    </row>
    <row r="22" spans="1:41" ht="15" thickTop="1" x14ac:dyDescent="0.3">
      <c r="H22" t="s">
        <v>134</v>
      </c>
      <c r="I22" s="62">
        <f>STDEV(I4:I20)</f>
        <v>0.47871355387816905</v>
      </c>
      <c r="J22" t="s">
        <v>134</v>
      </c>
      <c r="K22" s="62">
        <f>STDEV(K4:K20)</f>
        <v>4199.610035111833</v>
      </c>
      <c r="L22" s="111"/>
      <c r="AO22" s="63"/>
    </row>
    <row r="23" spans="1:41" x14ac:dyDescent="0.3">
      <c r="A23" s="3" t="s">
        <v>141</v>
      </c>
      <c r="I23" s="62"/>
      <c r="K23" s="62"/>
      <c r="L23" s="111"/>
      <c r="AO23" s="63"/>
    </row>
    <row r="24" spans="1:41" x14ac:dyDescent="0.3">
      <c r="B24" s="122" t="s">
        <v>126</v>
      </c>
      <c r="C24" s="123"/>
      <c r="D24" s="123"/>
      <c r="E24" s="123"/>
      <c r="F24" s="123"/>
      <c r="G24" s="123"/>
      <c r="H24" s="124"/>
      <c r="I24" s="1"/>
      <c r="J24" s="1"/>
      <c r="K24" s="1"/>
      <c r="L24" s="107"/>
      <c r="M24" s="122" t="s">
        <v>127</v>
      </c>
      <c r="N24" s="123"/>
      <c r="O24" s="123"/>
      <c r="P24" s="123"/>
      <c r="Q24" s="123"/>
      <c r="R24" s="123"/>
      <c r="S24" s="124"/>
      <c r="T24" s="1"/>
      <c r="U24" s="1"/>
      <c r="V24" s="107"/>
      <c r="W24" s="122" t="s">
        <v>259</v>
      </c>
      <c r="X24" s="123"/>
      <c r="Y24" s="123"/>
      <c r="Z24" s="123"/>
      <c r="AA24" s="123"/>
      <c r="AB24" s="123"/>
      <c r="AC24" s="124"/>
      <c r="AD24" s="1"/>
      <c r="AE24" s="1"/>
      <c r="AF24" s="107"/>
      <c r="AG24" s="122" t="s">
        <v>258</v>
      </c>
      <c r="AH24" s="123"/>
      <c r="AI24" s="123"/>
      <c r="AJ24" s="123"/>
      <c r="AK24" s="123"/>
      <c r="AL24" s="123"/>
      <c r="AM24" s="124"/>
    </row>
    <row r="25" spans="1:41" x14ac:dyDescent="0.3">
      <c r="A25" s="1"/>
      <c r="B25" s="39">
        <v>1</v>
      </c>
      <c r="C25" s="39">
        <v>2</v>
      </c>
      <c r="D25" s="39">
        <v>3</v>
      </c>
      <c r="E25" s="39">
        <v>4</v>
      </c>
      <c r="F25" s="39">
        <v>5</v>
      </c>
      <c r="G25" s="39">
        <v>6</v>
      </c>
      <c r="H25" s="39">
        <v>7</v>
      </c>
      <c r="I25" s="39" t="s">
        <v>128</v>
      </c>
      <c r="J25" s="39"/>
      <c r="K25" s="39" t="s">
        <v>129</v>
      </c>
      <c r="L25" s="107"/>
      <c r="M25" s="39">
        <v>1</v>
      </c>
      <c r="N25" s="82">
        <v>2</v>
      </c>
      <c r="O25" s="39">
        <v>3</v>
      </c>
      <c r="P25" s="39">
        <v>4</v>
      </c>
      <c r="Q25" s="39">
        <v>5</v>
      </c>
      <c r="R25" s="39">
        <v>6</v>
      </c>
      <c r="S25" s="39">
        <v>7</v>
      </c>
      <c r="T25" s="39" t="s">
        <v>128</v>
      </c>
      <c r="U25" s="39" t="s">
        <v>129</v>
      </c>
      <c r="V25" s="107"/>
      <c r="W25" s="39">
        <v>1</v>
      </c>
      <c r="X25" s="39">
        <v>2</v>
      </c>
      <c r="Y25" s="39">
        <v>3</v>
      </c>
      <c r="Z25" s="39">
        <v>4</v>
      </c>
      <c r="AA25" s="39">
        <v>5</v>
      </c>
      <c r="AB25" s="39">
        <v>6</v>
      </c>
      <c r="AC25" s="82">
        <v>7</v>
      </c>
      <c r="AD25" s="39" t="s">
        <v>128</v>
      </c>
      <c r="AE25" s="81" t="s">
        <v>129</v>
      </c>
      <c r="AF25" s="107"/>
      <c r="AG25" s="39">
        <v>1</v>
      </c>
      <c r="AH25" s="39">
        <v>2</v>
      </c>
      <c r="AI25" s="39">
        <v>3</v>
      </c>
      <c r="AJ25" s="39">
        <v>4</v>
      </c>
      <c r="AK25" s="39">
        <v>5</v>
      </c>
      <c r="AL25" s="39">
        <v>6</v>
      </c>
      <c r="AM25" s="39">
        <v>7</v>
      </c>
      <c r="AN25" s="32" t="s">
        <v>128</v>
      </c>
      <c r="AO25" s="32" t="s">
        <v>129</v>
      </c>
    </row>
    <row r="26" spans="1:41" x14ac:dyDescent="0.3">
      <c r="A26" s="68">
        <v>1</v>
      </c>
      <c r="B26" s="4">
        <v>5760</v>
      </c>
      <c r="C26" s="4">
        <v>6072</v>
      </c>
      <c r="D26" s="4">
        <v>5260</v>
      </c>
      <c r="E26" s="4">
        <v>7440</v>
      </c>
      <c r="F26" s="4">
        <v>7380</v>
      </c>
      <c r="G26" s="4">
        <v>10674</v>
      </c>
      <c r="H26" s="4">
        <v>9338</v>
      </c>
      <c r="I26" s="4">
        <f>COUNT(B26:H26)</f>
        <v>7</v>
      </c>
      <c r="J26" s="1"/>
      <c r="K26" s="87">
        <f>SUM(B26:H26)/I26</f>
        <v>7417.7142857142853</v>
      </c>
      <c r="L26" s="108"/>
      <c r="M26" s="6">
        <v>29</v>
      </c>
      <c r="N26" s="4">
        <v>59</v>
      </c>
      <c r="O26" s="4">
        <v>60</v>
      </c>
      <c r="P26" s="4">
        <v>43</v>
      </c>
      <c r="Q26" s="4">
        <v>48</v>
      </c>
      <c r="R26" s="4">
        <v>57</v>
      </c>
      <c r="S26" s="4">
        <v>49</v>
      </c>
      <c r="T26" s="1">
        <f>COUNT(M26:S26)</f>
        <v>7</v>
      </c>
      <c r="U26" s="36">
        <f>SUM(M26:S26)/T26</f>
        <v>49.285714285714285</v>
      </c>
      <c r="V26" s="110"/>
      <c r="W26" s="6">
        <v>32.700000000000003</v>
      </c>
      <c r="X26" s="4">
        <v>32.94</v>
      </c>
      <c r="Y26" s="4">
        <v>32.840000000000003</v>
      </c>
      <c r="Z26" s="4">
        <v>33.54</v>
      </c>
      <c r="AA26" s="4">
        <v>33.26</v>
      </c>
      <c r="AB26" s="4">
        <v>34.94</v>
      </c>
      <c r="AC26" s="4">
        <v>34.24</v>
      </c>
      <c r="AD26" s="4">
        <f>COUNT(W26:AC26)</f>
        <v>7</v>
      </c>
      <c r="AE26" s="87">
        <f>SUM(W26:AC26)/AD26</f>
        <v>33.494285714285716</v>
      </c>
      <c r="AF26" s="108"/>
      <c r="AG26" s="6">
        <v>9</v>
      </c>
      <c r="AH26" s="4">
        <v>11</v>
      </c>
      <c r="AI26" s="4">
        <v>9.6999999999999993</v>
      </c>
      <c r="AJ26" s="4">
        <v>8.3000000000000007</v>
      </c>
      <c r="AK26" s="4">
        <v>10.9</v>
      </c>
      <c r="AL26" s="4">
        <v>7.6</v>
      </c>
      <c r="AM26" s="4">
        <v>10.4</v>
      </c>
      <c r="AN26" s="4">
        <f>COUNT(AG26:AM26)</f>
        <v>7</v>
      </c>
      <c r="AO26" s="87">
        <f t="shared" si="5"/>
        <v>9.5571428571428587</v>
      </c>
    </row>
    <row r="27" spans="1:41" x14ac:dyDescent="0.3">
      <c r="A27" s="68">
        <v>2</v>
      </c>
      <c r="B27" s="6">
        <v>18040</v>
      </c>
      <c r="C27" s="6">
        <v>20618</v>
      </c>
      <c r="D27" s="6">
        <v>8662</v>
      </c>
      <c r="E27" s="6">
        <v>8654</v>
      </c>
      <c r="F27" s="6">
        <v>6414</v>
      </c>
      <c r="G27" s="6"/>
      <c r="H27" s="6"/>
      <c r="I27" s="6">
        <f t="shared" ref="I27:I41" si="8">COUNT(B27:H27)</f>
        <v>5</v>
      </c>
      <c r="J27" s="1"/>
      <c r="K27" s="51">
        <f>SUM(B27:H27)/I27</f>
        <v>12477.6</v>
      </c>
      <c r="L27" s="108"/>
      <c r="M27" s="6">
        <v>22</v>
      </c>
      <c r="N27" s="6">
        <v>37</v>
      </c>
      <c r="O27" s="6">
        <v>25</v>
      </c>
      <c r="P27" s="6">
        <v>25</v>
      </c>
      <c r="Q27" s="6">
        <v>25</v>
      </c>
      <c r="R27" s="6"/>
      <c r="S27" s="6"/>
      <c r="T27" s="1">
        <f t="shared" ref="T27:T40" si="9">COUNT(M27:S27)</f>
        <v>5</v>
      </c>
      <c r="U27" s="36">
        <f t="shared" ref="U27:U40" si="10">SUM(M27:S27)/T27</f>
        <v>26.8</v>
      </c>
      <c r="V27" s="110"/>
      <c r="W27" s="6">
        <v>38.04</v>
      </c>
      <c r="X27" s="6">
        <v>38.96</v>
      </c>
      <c r="Y27" s="6">
        <v>34.83</v>
      </c>
      <c r="Z27" s="6">
        <v>34.880000000000003</v>
      </c>
      <c r="AA27" s="6">
        <v>33.92</v>
      </c>
      <c r="AB27" s="6"/>
      <c r="AC27" s="6"/>
      <c r="AD27" s="6">
        <f t="shared" ref="AD27:AD41" si="11">COUNT(W27:AC27)</f>
        <v>5</v>
      </c>
      <c r="AE27" s="51">
        <f t="shared" ref="AE27:AE41" si="12">SUM(W27:AC27)/AD27</f>
        <v>36.125999999999998</v>
      </c>
      <c r="AF27" s="108"/>
      <c r="AG27" s="6">
        <v>5</v>
      </c>
      <c r="AH27" s="6">
        <v>4.0999999999999996</v>
      </c>
      <c r="AI27" s="6">
        <v>4.4000000000000004</v>
      </c>
      <c r="AJ27" s="6">
        <v>3.8</v>
      </c>
      <c r="AK27" s="6">
        <v>4.7</v>
      </c>
      <c r="AL27" s="6"/>
      <c r="AM27" s="6"/>
      <c r="AN27" s="6">
        <f t="shared" si="4"/>
        <v>5</v>
      </c>
      <c r="AO27" s="51">
        <f t="shared" si="5"/>
        <v>4.4000000000000004</v>
      </c>
    </row>
    <row r="28" spans="1:41" x14ac:dyDescent="0.3">
      <c r="A28" s="68">
        <v>3</v>
      </c>
      <c r="B28" s="6">
        <v>6466</v>
      </c>
      <c r="C28" s="6">
        <v>2994</v>
      </c>
      <c r="D28" s="6">
        <v>5514</v>
      </c>
      <c r="E28" s="6">
        <v>4130</v>
      </c>
      <c r="F28" s="6">
        <v>5624</v>
      </c>
      <c r="G28" s="6">
        <v>4548</v>
      </c>
      <c r="H28" s="6">
        <v>5394</v>
      </c>
      <c r="I28" s="6">
        <f t="shared" si="8"/>
        <v>7</v>
      </c>
      <c r="J28" s="1"/>
      <c r="K28" s="51">
        <f t="shared" ref="K28:K41" si="13">SUM(B28:H28)/I28</f>
        <v>4952.8571428571431</v>
      </c>
      <c r="L28" s="108"/>
      <c r="M28" s="6">
        <v>41</v>
      </c>
      <c r="N28" s="6">
        <v>44</v>
      </c>
      <c r="O28" s="6">
        <v>36</v>
      </c>
      <c r="P28" s="6">
        <v>35</v>
      </c>
      <c r="Q28" s="6">
        <v>41</v>
      </c>
      <c r="R28" s="6">
        <v>57</v>
      </c>
      <c r="S28" s="6">
        <v>52</v>
      </c>
      <c r="T28" s="1">
        <f t="shared" si="9"/>
        <v>7</v>
      </c>
      <c r="U28" s="36">
        <f t="shared" si="10"/>
        <v>43.714285714285715</v>
      </c>
      <c r="V28" s="110"/>
      <c r="W28" s="6">
        <v>33.32</v>
      </c>
      <c r="X28" s="6">
        <v>31.84</v>
      </c>
      <c r="Y28" s="6">
        <v>33.06</v>
      </c>
      <c r="Z28" s="6">
        <v>32.24</v>
      </c>
      <c r="AA28" s="6">
        <v>33.19</v>
      </c>
      <c r="AB28" s="6">
        <v>32.54</v>
      </c>
      <c r="AC28" s="6">
        <v>33.04</v>
      </c>
      <c r="AD28" s="6">
        <f t="shared" si="11"/>
        <v>7</v>
      </c>
      <c r="AE28" s="51">
        <f t="shared" si="12"/>
        <v>32.747142857142855</v>
      </c>
      <c r="AF28" s="108"/>
      <c r="AG28" s="6">
        <v>9.6999999999999993</v>
      </c>
      <c r="AH28" s="6">
        <v>11.5</v>
      </c>
      <c r="AI28" s="6">
        <v>8.6</v>
      </c>
      <c r="AJ28" s="6">
        <v>10.3</v>
      </c>
      <c r="AK28" s="6">
        <v>7.8</v>
      </c>
      <c r="AL28" s="6">
        <v>10.6</v>
      </c>
      <c r="AM28" s="6">
        <v>9.3000000000000007</v>
      </c>
      <c r="AN28" s="6">
        <f t="shared" si="4"/>
        <v>7</v>
      </c>
      <c r="AO28" s="51">
        <f t="shared" si="5"/>
        <v>9.6857142857142851</v>
      </c>
    </row>
    <row r="29" spans="1:41" x14ac:dyDescent="0.3">
      <c r="A29" s="68">
        <v>4</v>
      </c>
      <c r="B29" s="40"/>
      <c r="C29" s="40"/>
      <c r="D29" s="40"/>
      <c r="E29" s="40"/>
      <c r="F29" s="40"/>
      <c r="G29" s="40"/>
      <c r="H29" s="40"/>
      <c r="I29" s="6"/>
      <c r="J29" s="1"/>
      <c r="K29" s="51"/>
      <c r="L29" s="108"/>
      <c r="M29" s="40"/>
      <c r="N29" s="40"/>
      <c r="O29" s="40"/>
      <c r="P29" s="40"/>
      <c r="Q29" s="40"/>
      <c r="R29" s="40"/>
      <c r="S29" s="40"/>
      <c r="T29" s="1"/>
      <c r="U29" s="36"/>
      <c r="V29" s="110"/>
      <c r="W29" s="40"/>
      <c r="X29" s="40"/>
      <c r="Y29" s="40"/>
      <c r="Z29" s="40"/>
      <c r="AA29" s="40"/>
      <c r="AB29" s="40"/>
      <c r="AC29" s="40"/>
      <c r="AD29" s="6"/>
      <c r="AE29" s="51"/>
      <c r="AF29" s="108"/>
      <c r="AG29" s="40"/>
      <c r="AH29" s="40"/>
      <c r="AI29" s="40"/>
      <c r="AJ29" s="40"/>
      <c r="AK29" s="40"/>
      <c r="AL29" s="40"/>
      <c r="AM29" s="40"/>
      <c r="AN29" s="6"/>
      <c r="AO29" s="51"/>
    </row>
    <row r="30" spans="1:41" x14ac:dyDescent="0.3">
      <c r="A30" s="68">
        <v>5</v>
      </c>
      <c r="B30" s="6">
        <v>4576</v>
      </c>
      <c r="C30" s="6">
        <v>3644</v>
      </c>
      <c r="D30" s="6">
        <v>5522</v>
      </c>
      <c r="E30" s="6">
        <v>3692</v>
      </c>
      <c r="F30" s="6">
        <v>9780</v>
      </c>
      <c r="G30" s="6">
        <v>10766</v>
      </c>
      <c r="H30" s="6">
        <v>6028</v>
      </c>
      <c r="I30" s="6">
        <f t="shared" si="8"/>
        <v>7</v>
      </c>
      <c r="J30" s="1"/>
      <c r="K30" s="51">
        <f t="shared" si="13"/>
        <v>6286.8571428571431</v>
      </c>
      <c r="L30" s="108"/>
      <c r="M30" s="6">
        <v>54</v>
      </c>
      <c r="N30" s="6">
        <v>65</v>
      </c>
      <c r="O30" s="6">
        <v>58</v>
      </c>
      <c r="P30" s="6">
        <v>55</v>
      </c>
      <c r="Q30" s="6">
        <v>67</v>
      </c>
      <c r="R30" s="6">
        <v>54</v>
      </c>
      <c r="S30" s="6">
        <v>65</v>
      </c>
      <c r="T30" s="1">
        <f t="shared" si="9"/>
        <v>7</v>
      </c>
      <c r="U30" s="36">
        <f t="shared" si="10"/>
        <v>59.714285714285715</v>
      </c>
      <c r="V30" s="110"/>
      <c r="W30" s="6">
        <v>31.37</v>
      </c>
      <c r="X30" s="6">
        <v>32.01</v>
      </c>
      <c r="Y30" s="6">
        <v>32.53</v>
      </c>
      <c r="Z30" s="6">
        <v>31.99</v>
      </c>
      <c r="AA30" s="6">
        <v>34.659999999999997</v>
      </c>
      <c r="AB30" s="6">
        <v>34.74</v>
      </c>
      <c r="AC30" s="6">
        <v>33.14</v>
      </c>
      <c r="AD30" s="6">
        <f t="shared" si="11"/>
        <v>7</v>
      </c>
      <c r="AE30" s="51">
        <f t="shared" si="12"/>
        <v>32.92</v>
      </c>
      <c r="AF30" s="108"/>
      <c r="AG30" s="6">
        <v>13.6</v>
      </c>
      <c r="AH30" s="6">
        <v>14.3</v>
      </c>
      <c r="AI30" s="6">
        <v>13.9</v>
      </c>
      <c r="AJ30" s="6">
        <v>14.2</v>
      </c>
      <c r="AK30" s="6">
        <v>11.2</v>
      </c>
      <c r="AL30" s="6">
        <v>12.5</v>
      </c>
      <c r="AM30" s="6">
        <v>11.2</v>
      </c>
      <c r="AN30" s="6">
        <f t="shared" si="4"/>
        <v>7</v>
      </c>
      <c r="AO30" s="51">
        <f t="shared" si="5"/>
        <v>12.985714285714286</v>
      </c>
    </row>
    <row r="31" spans="1:41" x14ac:dyDescent="0.3">
      <c r="A31" s="68">
        <v>6</v>
      </c>
      <c r="B31" s="40"/>
      <c r="C31" s="40"/>
      <c r="D31" s="40"/>
      <c r="E31" s="40"/>
      <c r="F31" s="40"/>
      <c r="G31" s="40"/>
      <c r="H31" s="40"/>
      <c r="I31" s="6"/>
      <c r="J31" s="1"/>
      <c r="K31" s="51"/>
      <c r="L31" s="108"/>
      <c r="M31" s="40"/>
      <c r="N31" s="40"/>
      <c r="O31" s="40"/>
      <c r="P31" s="40"/>
      <c r="Q31" s="40"/>
      <c r="R31" s="40"/>
      <c r="S31" s="40"/>
      <c r="T31" s="1">
        <f t="shared" si="9"/>
        <v>0</v>
      </c>
      <c r="U31" s="36"/>
      <c r="V31" s="110"/>
      <c r="W31" s="40"/>
      <c r="X31" s="40"/>
      <c r="Y31" s="40"/>
      <c r="Z31" s="40"/>
      <c r="AA31" s="40"/>
      <c r="AB31" s="40"/>
      <c r="AC31" s="40"/>
      <c r="AD31" s="6">
        <f t="shared" si="11"/>
        <v>0</v>
      </c>
      <c r="AE31" s="51"/>
      <c r="AF31" s="108"/>
      <c r="AG31" s="40"/>
      <c r="AH31" s="40"/>
      <c r="AI31" s="40"/>
      <c r="AJ31" s="40"/>
      <c r="AK31" s="40"/>
      <c r="AL31" s="40"/>
      <c r="AM31" s="40"/>
      <c r="AN31" s="6"/>
      <c r="AO31" s="51"/>
    </row>
    <row r="32" spans="1:41" x14ac:dyDescent="0.3">
      <c r="A32" s="68">
        <v>7</v>
      </c>
      <c r="B32" s="6">
        <v>7428</v>
      </c>
      <c r="C32" s="6">
        <v>5578</v>
      </c>
      <c r="D32" s="6">
        <v>7510</v>
      </c>
      <c r="E32" s="6">
        <v>7310</v>
      </c>
      <c r="F32" s="6">
        <v>5846</v>
      </c>
      <c r="G32" s="6">
        <v>6408</v>
      </c>
      <c r="H32" s="34"/>
      <c r="I32" s="6">
        <f t="shared" si="8"/>
        <v>6</v>
      </c>
      <c r="J32" s="1"/>
      <c r="K32" s="51">
        <f t="shared" si="13"/>
        <v>6680</v>
      </c>
      <c r="L32" s="108"/>
      <c r="M32" s="6">
        <v>56</v>
      </c>
      <c r="N32" s="6">
        <v>49</v>
      </c>
      <c r="O32" s="6">
        <v>46</v>
      </c>
      <c r="P32" s="6">
        <v>47</v>
      </c>
      <c r="Q32" s="6">
        <v>74</v>
      </c>
      <c r="R32" s="6">
        <v>60</v>
      </c>
      <c r="S32" s="34"/>
      <c r="T32" s="1">
        <f t="shared" si="9"/>
        <v>6</v>
      </c>
      <c r="U32" s="36">
        <f t="shared" si="10"/>
        <v>55.333333333333336</v>
      </c>
      <c r="V32" s="110"/>
      <c r="W32" s="6">
        <v>33.520000000000003</v>
      </c>
      <c r="X32" s="6">
        <v>33.07</v>
      </c>
      <c r="Y32" s="6">
        <v>33.799999999999997</v>
      </c>
      <c r="Z32" s="6">
        <v>33.25</v>
      </c>
      <c r="AA32" s="6">
        <v>32.64</v>
      </c>
      <c r="AB32" s="6">
        <v>32.94</v>
      </c>
      <c r="AC32" s="34"/>
      <c r="AD32" s="6">
        <f t="shared" si="11"/>
        <v>6</v>
      </c>
      <c r="AE32" s="51">
        <f t="shared" si="12"/>
        <v>33.203333333333326</v>
      </c>
      <c r="AF32" s="108"/>
      <c r="AG32" s="6">
        <v>8.1</v>
      </c>
      <c r="AH32" s="6">
        <v>7</v>
      </c>
      <c r="AI32" s="6">
        <v>6.6</v>
      </c>
      <c r="AJ32" s="6">
        <v>9.1999999999999993</v>
      </c>
      <c r="AK32" s="6">
        <v>10.8</v>
      </c>
      <c r="AL32" s="6">
        <v>10.4</v>
      </c>
      <c r="AM32" s="6"/>
      <c r="AN32" s="6">
        <f t="shared" si="4"/>
        <v>6</v>
      </c>
      <c r="AO32" s="51">
        <f t="shared" si="5"/>
        <v>8.6833333333333336</v>
      </c>
    </row>
    <row r="33" spans="1:41" x14ac:dyDescent="0.3">
      <c r="A33" s="68">
        <v>8</v>
      </c>
      <c r="B33" s="42"/>
      <c r="C33" s="42"/>
      <c r="D33" s="42"/>
      <c r="E33" s="42"/>
      <c r="F33" s="42"/>
      <c r="G33" s="42"/>
      <c r="H33" s="42"/>
      <c r="I33" s="6"/>
      <c r="J33" s="1"/>
      <c r="K33" s="51"/>
      <c r="L33" s="108"/>
      <c r="M33" s="42"/>
      <c r="N33" s="42"/>
      <c r="O33" s="42"/>
      <c r="P33" s="42"/>
      <c r="Q33" s="42"/>
      <c r="R33" s="42"/>
      <c r="S33" s="42"/>
      <c r="T33" s="1">
        <f t="shared" si="9"/>
        <v>0</v>
      </c>
      <c r="U33" s="36"/>
      <c r="V33" s="110"/>
      <c r="W33" s="42"/>
      <c r="X33" s="42"/>
      <c r="Y33" s="42"/>
      <c r="Z33" s="42"/>
      <c r="AA33" s="42"/>
      <c r="AB33" s="42"/>
      <c r="AC33" s="42"/>
      <c r="AD33" s="6">
        <f t="shared" si="11"/>
        <v>0</v>
      </c>
      <c r="AE33" s="51"/>
      <c r="AF33" s="108"/>
      <c r="AG33" s="40"/>
      <c r="AH33" s="40"/>
      <c r="AI33" s="40"/>
      <c r="AJ33" s="40"/>
      <c r="AK33" s="40"/>
      <c r="AL33" s="40"/>
      <c r="AM33" s="40"/>
      <c r="AN33" s="6"/>
      <c r="AO33" s="51"/>
    </row>
    <row r="34" spans="1:41" x14ac:dyDescent="0.3">
      <c r="A34" s="68">
        <v>9</v>
      </c>
      <c r="B34" s="6">
        <v>3330</v>
      </c>
      <c r="C34" s="6">
        <v>3452</v>
      </c>
      <c r="D34" s="6">
        <v>2402</v>
      </c>
      <c r="E34" s="6">
        <v>2748</v>
      </c>
      <c r="F34" s="6">
        <v>3692</v>
      </c>
      <c r="G34" s="6">
        <v>2968</v>
      </c>
      <c r="H34" s="34"/>
      <c r="I34" s="6">
        <f>COUNT(B34:H34)</f>
        <v>6</v>
      </c>
      <c r="J34" s="1"/>
      <c r="K34" s="51">
        <f>SUM(B34:H34)/I34</f>
        <v>3098.6666666666665</v>
      </c>
      <c r="L34" s="108"/>
      <c r="M34" s="6">
        <v>34</v>
      </c>
      <c r="N34" s="6">
        <v>33</v>
      </c>
      <c r="O34" s="6">
        <v>38</v>
      </c>
      <c r="P34" s="6">
        <v>29</v>
      </c>
      <c r="Q34" s="6">
        <v>39</v>
      </c>
      <c r="R34" s="6">
        <v>43</v>
      </c>
      <c r="S34" s="34"/>
      <c r="T34" s="1">
        <f t="shared" si="9"/>
        <v>6</v>
      </c>
      <c r="U34" s="36">
        <f t="shared" si="10"/>
        <v>36</v>
      </c>
      <c r="V34" s="110"/>
      <c r="W34" s="6">
        <v>31.64</v>
      </c>
      <c r="X34" s="6">
        <v>31.67</v>
      </c>
      <c r="Y34" s="6">
        <v>31.21</v>
      </c>
      <c r="Z34" s="6">
        <v>31.29</v>
      </c>
      <c r="AA34" s="6">
        <v>31.8</v>
      </c>
      <c r="AB34" s="6">
        <v>31.46</v>
      </c>
      <c r="AC34" s="34"/>
      <c r="AD34" s="6">
        <f t="shared" si="11"/>
        <v>6</v>
      </c>
      <c r="AE34" s="51">
        <f t="shared" si="12"/>
        <v>31.51166666666667</v>
      </c>
      <c r="AF34" s="108"/>
      <c r="AG34" s="6">
        <v>10.4</v>
      </c>
      <c r="AH34" s="6">
        <v>11.6</v>
      </c>
      <c r="AI34" s="6">
        <v>12.1</v>
      </c>
      <c r="AJ34" s="6">
        <v>11</v>
      </c>
      <c r="AK34" s="6">
        <v>11.8</v>
      </c>
      <c r="AL34" s="6">
        <v>11.9</v>
      </c>
      <c r="AM34" s="6"/>
      <c r="AN34" s="6">
        <f t="shared" si="4"/>
        <v>6</v>
      </c>
      <c r="AO34" s="51">
        <f t="shared" si="5"/>
        <v>11.466666666666669</v>
      </c>
    </row>
    <row r="35" spans="1:41" x14ac:dyDescent="0.3">
      <c r="A35" s="68">
        <v>10</v>
      </c>
      <c r="B35" s="113">
        <v>9790</v>
      </c>
      <c r="C35" s="113">
        <v>7208</v>
      </c>
      <c r="D35" s="34"/>
      <c r="E35" s="34"/>
      <c r="F35" s="34"/>
      <c r="G35" s="34"/>
      <c r="H35" s="34"/>
      <c r="I35" s="6">
        <f>COUNT(B35:H35)</f>
        <v>2</v>
      </c>
      <c r="J35" s="1"/>
      <c r="K35" s="51">
        <f>SUM(B35:H35)/I35</f>
        <v>8499</v>
      </c>
      <c r="L35" s="108"/>
      <c r="M35" s="113">
        <v>70</v>
      </c>
      <c r="N35" s="113">
        <v>78</v>
      </c>
      <c r="O35" s="34"/>
      <c r="P35" s="34"/>
      <c r="Q35" s="34"/>
      <c r="R35" s="34"/>
      <c r="S35" s="34"/>
      <c r="T35" s="1">
        <f t="shared" si="9"/>
        <v>2</v>
      </c>
      <c r="U35" s="36">
        <f t="shared" si="10"/>
        <v>74</v>
      </c>
      <c r="V35" s="110"/>
      <c r="W35" s="6">
        <v>34.35</v>
      </c>
      <c r="X35" s="6">
        <v>33.479999999999997</v>
      </c>
      <c r="Y35" s="34"/>
      <c r="Z35" s="34"/>
      <c r="AA35" s="34"/>
      <c r="AB35" s="34"/>
      <c r="AC35" s="34"/>
      <c r="AD35" s="6">
        <f t="shared" si="11"/>
        <v>2</v>
      </c>
      <c r="AE35" s="51">
        <f t="shared" si="12"/>
        <v>33.914999999999999</v>
      </c>
      <c r="AF35" s="108"/>
      <c r="AG35" s="6">
        <v>11.8</v>
      </c>
      <c r="AH35" s="6">
        <v>12</v>
      </c>
      <c r="AI35" s="6"/>
      <c r="AJ35" s="6"/>
      <c r="AK35" s="6"/>
      <c r="AL35" s="6"/>
      <c r="AM35" s="6"/>
      <c r="AN35" s="6">
        <f t="shared" si="4"/>
        <v>2</v>
      </c>
      <c r="AO35" s="51">
        <f t="shared" si="5"/>
        <v>11.9</v>
      </c>
    </row>
    <row r="36" spans="1:41" x14ac:dyDescent="0.3">
      <c r="A36" s="68">
        <v>11</v>
      </c>
      <c r="B36" s="42"/>
      <c r="C36" s="42"/>
      <c r="D36" s="42"/>
      <c r="E36" s="42"/>
      <c r="F36" s="42"/>
      <c r="G36" s="42"/>
      <c r="H36" s="42"/>
      <c r="I36" s="6"/>
      <c r="J36" s="1"/>
      <c r="K36" s="51"/>
      <c r="L36" s="108"/>
      <c r="M36" s="42"/>
      <c r="N36" s="42"/>
      <c r="O36" s="42"/>
      <c r="P36" s="42"/>
      <c r="Q36" s="42"/>
      <c r="R36" s="42"/>
      <c r="S36" s="42"/>
      <c r="T36" s="1">
        <f t="shared" si="9"/>
        <v>0</v>
      </c>
      <c r="U36" s="36"/>
      <c r="V36" s="110"/>
      <c r="W36" s="42"/>
      <c r="X36" s="42"/>
      <c r="Y36" s="42"/>
      <c r="Z36" s="42"/>
      <c r="AA36" s="42"/>
      <c r="AB36" s="42"/>
      <c r="AC36" s="42"/>
      <c r="AD36" s="6">
        <f t="shared" si="11"/>
        <v>0</v>
      </c>
      <c r="AE36" s="51"/>
      <c r="AF36" s="108"/>
      <c r="AG36" s="40"/>
      <c r="AH36" s="40"/>
      <c r="AI36" s="40"/>
      <c r="AJ36" s="40"/>
      <c r="AK36" s="40"/>
      <c r="AL36" s="40"/>
      <c r="AM36" s="40"/>
      <c r="AN36" s="6"/>
      <c r="AO36" s="51"/>
    </row>
    <row r="37" spans="1:41" x14ac:dyDescent="0.3">
      <c r="A37" s="68">
        <v>12</v>
      </c>
      <c r="B37" s="113">
        <v>4276</v>
      </c>
      <c r="C37" s="113">
        <v>4288</v>
      </c>
      <c r="D37" s="34"/>
      <c r="E37" s="34"/>
      <c r="F37" s="34"/>
      <c r="G37" s="34"/>
      <c r="H37" s="34"/>
      <c r="I37" s="6">
        <f t="shared" si="8"/>
        <v>2</v>
      </c>
      <c r="J37" s="1"/>
      <c r="K37" s="51">
        <f t="shared" si="13"/>
        <v>4282</v>
      </c>
      <c r="L37" s="108"/>
      <c r="M37" s="113">
        <v>38</v>
      </c>
      <c r="N37" s="113">
        <v>41</v>
      </c>
      <c r="O37" s="34"/>
      <c r="P37" s="34"/>
      <c r="Q37" s="34"/>
      <c r="R37" s="34"/>
      <c r="S37" s="34"/>
      <c r="T37" s="1">
        <f t="shared" si="9"/>
        <v>2</v>
      </c>
      <c r="U37" s="36">
        <f t="shared" si="10"/>
        <v>39.5</v>
      </c>
      <c r="V37" s="110"/>
      <c r="W37" s="6">
        <v>32.29</v>
      </c>
      <c r="X37" s="6">
        <v>32.130000000000003</v>
      </c>
      <c r="Y37" s="34"/>
      <c r="Z37" s="34"/>
      <c r="AA37" s="34"/>
      <c r="AB37" s="34"/>
      <c r="AC37" s="34"/>
      <c r="AD37" s="6">
        <f t="shared" si="11"/>
        <v>2</v>
      </c>
      <c r="AE37" s="51">
        <f t="shared" si="12"/>
        <v>32.21</v>
      </c>
      <c r="AF37" s="108"/>
      <c r="AG37" s="6">
        <v>7.9</v>
      </c>
      <c r="AH37" s="6">
        <v>8.9</v>
      </c>
      <c r="AI37" s="6"/>
      <c r="AJ37" s="6"/>
      <c r="AK37" s="6"/>
      <c r="AL37" s="6"/>
      <c r="AM37" s="6"/>
      <c r="AN37" s="6">
        <f t="shared" si="4"/>
        <v>2</v>
      </c>
      <c r="AO37" s="51">
        <f t="shared" si="5"/>
        <v>8.4</v>
      </c>
    </row>
    <row r="38" spans="1:41" x14ac:dyDescent="0.3">
      <c r="A38" s="68">
        <v>13</v>
      </c>
      <c r="B38" s="6">
        <v>5820</v>
      </c>
      <c r="C38" s="6">
        <v>3812</v>
      </c>
      <c r="D38" s="6">
        <v>8720</v>
      </c>
      <c r="E38" s="6">
        <v>5040</v>
      </c>
      <c r="F38" s="6">
        <v>3914</v>
      </c>
      <c r="G38" s="6">
        <v>2664</v>
      </c>
      <c r="H38" s="6">
        <v>5318</v>
      </c>
      <c r="I38" s="6">
        <f t="shared" si="8"/>
        <v>7</v>
      </c>
      <c r="J38" s="1"/>
      <c r="K38" s="51">
        <f t="shared" si="13"/>
        <v>5041.1428571428569</v>
      </c>
      <c r="L38" s="108"/>
      <c r="M38" s="113">
        <v>40</v>
      </c>
      <c r="N38" s="113">
        <v>44</v>
      </c>
      <c r="O38" s="6">
        <v>48</v>
      </c>
      <c r="P38" s="6">
        <v>31</v>
      </c>
      <c r="Q38" s="6">
        <v>37</v>
      </c>
      <c r="R38" s="6">
        <v>33</v>
      </c>
      <c r="S38" s="6">
        <v>32</v>
      </c>
      <c r="T38" s="1">
        <f t="shared" si="9"/>
        <v>7</v>
      </c>
      <c r="U38" s="36">
        <f t="shared" si="10"/>
        <v>37.857142857142854</v>
      </c>
      <c r="V38" s="110"/>
      <c r="W38" s="6">
        <v>32.96</v>
      </c>
      <c r="X38" s="6">
        <v>32.72</v>
      </c>
      <c r="Y38" s="6">
        <v>34.18</v>
      </c>
      <c r="Z38" s="6">
        <v>32.880000000000003</v>
      </c>
      <c r="AA38" s="6">
        <v>32.340000000000003</v>
      </c>
      <c r="AB38" s="6">
        <v>31.68</v>
      </c>
      <c r="AC38" s="6">
        <v>32.01</v>
      </c>
      <c r="AD38" s="6">
        <f t="shared" si="11"/>
        <v>7</v>
      </c>
      <c r="AE38" s="51">
        <f t="shared" si="12"/>
        <v>32.681428571428576</v>
      </c>
      <c r="AF38" s="108"/>
      <c r="AG38" s="6">
        <v>7.2</v>
      </c>
      <c r="AH38" s="6">
        <v>5.9</v>
      </c>
      <c r="AI38" s="6">
        <v>6.6</v>
      </c>
      <c r="AJ38" s="6">
        <v>7.4</v>
      </c>
      <c r="AK38" s="6">
        <v>9.4</v>
      </c>
      <c r="AL38" s="6">
        <v>10.9</v>
      </c>
      <c r="AM38" s="6">
        <v>10.7</v>
      </c>
      <c r="AN38" s="6">
        <f t="shared" si="4"/>
        <v>7</v>
      </c>
      <c r="AO38" s="51">
        <f t="shared" si="5"/>
        <v>8.2999999999999989</v>
      </c>
    </row>
    <row r="39" spans="1:41" x14ac:dyDescent="0.3">
      <c r="A39" s="68">
        <v>15</v>
      </c>
      <c r="B39" s="42"/>
      <c r="C39" s="42"/>
      <c r="D39" s="42"/>
      <c r="E39" s="42"/>
      <c r="F39" s="42"/>
      <c r="G39" s="42"/>
      <c r="H39" s="42"/>
      <c r="I39" s="6"/>
      <c r="J39" s="1"/>
      <c r="K39" s="51"/>
      <c r="L39" s="108"/>
      <c r="M39" s="42"/>
      <c r="N39" s="42"/>
      <c r="O39" s="42"/>
      <c r="P39" s="42"/>
      <c r="Q39" s="42"/>
      <c r="R39" s="42"/>
      <c r="S39" s="42"/>
      <c r="T39" s="1">
        <f t="shared" si="9"/>
        <v>0</v>
      </c>
      <c r="U39" s="36"/>
      <c r="V39" s="110"/>
      <c r="W39" s="42"/>
      <c r="X39" s="42"/>
      <c r="Y39" s="42"/>
      <c r="Z39" s="42"/>
      <c r="AA39" s="42"/>
      <c r="AB39" s="42"/>
      <c r="AC39" s="42"/>
      <c r="AD39" s="6"/>
      <c r="AE39" s="51"/>
      <c r="AF39" s="108"/>
      <c r="AG39" s="40"/>
      <c r="AH39" s="40"/>
      <c r="AI39" s="40"/>
      <c r="AJ39" s="40"/>
      <c r="AK39" s="40"/>
      <c r="AL39" s="40"/>
      <c r="AM39" s="40"/>
      <c r="AN39" s="6"/>
      <c r="AO39" s="51"/>
    </row>
    <row r="40" spans="1:41" s="1" customFormat="1" x14ac:dyDescent="0.3">
      <c r="A40" s="68">
        <v>16</v>
      </c>
      <c r="B40" s="113">
        <v>2088</v>
      </c>
      <c r="C40" s="113">
        <v>5210</v>
      </c>
      <c r="D40" s="113">
        <v>4574</v>
      </c>
      <c r="E40" s="6"/>
      <c r="F40" s="6"/>
      <c r="G40" s="6"/>
      <c r="H40" s="6"/>
      <c r="I40" s="6">
        <f t="shared" si="8"/>
        <v>3</v>
      </c>
      <c r="K40" s="51">
        <f t="shared" si="13"/>
        <v>3957.3333333333335</v>
      </c>
      <c r="L40" s="108"/>
      <c r="M40" s="6">
        <v>29</v>
      </c>
      <c r="N40" s="6">
        <v>40</v>
      </c>
      <c r="O40" s="6">
        <v>26</v>
      </c>
      <c r="P40" s="6"/>
      <c r="Q40" s="6"/>
      <c r="R40" s="6"/>
      <c r="S40" s="6"/>
      <c r="T40" s="1">
        <f t="shared" si="9"/>
        <v>3</v>
      </c>
      <c r="U40" s="36">
        <f t="shared" si="10"/>
        <v>31.666666666666668</v>
      </c>
      <c r="V40" s="110"/>
      <c r="W40" s="6">
        <v>22.83</v>
      </c>
      <c r="X40" s="6">
        <v>32.729999999999997</v>
      </c>
      <c r="Y40" s="6">
        <v>32.5</v>
      </c>
      <c r="Z40" s="6"/>
      <c r="AA40" s="6"/>
      <c r="AB40" s="6"/>
      <c r="AC40" s="6"/>
      <c r="AD40" s="6">
        <f t="shared" si="11"/>
        <v>3</v>
      </c>
      <c r="AE40" s="51">
        <f t="shared" si="12"/>
        <v>29.353333333333335</v>
      </c>
      <c r="AF40" s="108"/>
      <c r="AG40" s="6">
        <v>5</v>
      </c>
      <c r="AH40" s="6">
        <v>7</v>
      </c>
      <c r="AI40" s="6">
        <v>7.8</v>
      </c>
      <c r="AJ40" s="6"/>
      <c r="AK40" s="6"/>
      <c r="AL40" s="6"/>
      <c r="AM40" s="6"/>
      <c r="AN40" s="6">
        <f t="shared" si="4"/>
        <v>3</v>
      </c>
      <c r="AO40" s="51">
        <f t="shared" si="5"/>
        <v>6.6000000000000005</v>
      </c>
    </row>
    <row r="41" spans="1:41" s="1" customFormat="1" x14ac:dyDescent="0.3">
      <c r="A41" s="71">
        <v>17</v>
      </c>
      <c r="B41" s="9">
        <v>8666</v>
      </c>
      <c r="C41" s="9">
        <v>5514</v>
      </c>
      <c r="D41" s="9">
        <v>5540</v>
      </c>
      <c r="E41" s="9">
        <v>5742</v>
      </c>
      <c r="F41" s="9">
        <v>9306</v>
      </c>
      <c r="G41" s="9">
        <v>8524</v>
      </c>
      <c r="H41" s="9"/>
      <c r="I41" s="9">
        <f t="shared" si="8"/>
        <v>6</v>
      </c>
      <c r="J41" s="72"/>
      <c r="K41" s="55">
        <f t="shared" si="13"/>
        <v>7215.333333333333</v>
      </c>
      <c r="L41" s="108"/>
      <c r="M41" s="9">
        <v>33</v>
      </c>
      <c r="N41" s="9">
        <v>45</v>
      </c>
      <c r="O41" s="9">
        <v>41</v>
      </c>
      <c r="P41" s="9">
        <v>41</v>
      </c>
      <c r="Q41" s="9">
        <v>34</v>
      </c>
      <c r="R41" s="9">
        <v>29</v>
      </c>
      <c r="S41" s="9"/>
      <c r="T41" s="72">
        <f>COUNT(M41:S41)</f>
        <v>6</v>
      </c>
      <c r="U41" s="37">
        <f>SUM(M41:S41)/T41</f>
        <v>37.166666666666664</v>
      </c>
      <c r="V41" s="110"/>
      <c r="W41" s="9">
        <v>24.49</v>
      </c>
      <c r="X41" s="9">
        <v>23.19</v>
      </c>
      <c r="Y41" s="9">
        <v>23.57</v>
      </c>
      <c r="Z41" s="9">
        <v>23.9</v>
      </c>
      <c r="AA41" s="9">
        <v>25.76</v>
      </c>
      <c r="AB41" s="9">
        <v>18.079999999999998</v>
      </c>
      <c r="AC41" s="9"/>
      <c r="AD41" s="9">
        <f t="shared" si="11"/>
        <v>6</v>
      </c>
      <c r="AE41" s="55">
        <f t="shared" si="12"/>
        <v>23.165000000000003</v>
      </c>
      <c r="AF41" s="108"/>
      <c r="AG41" s="9">
        <v>7.6</v>
      </c>
      <c r="AH41" s="9">
        <v>9.9</v>
      </c>
      <c r="AI41" s="9">
        <v>9.6999999999999993</v>
      </c>
      <c r="AJ41" s="9">
        <v>9.8000000000000007</v>
      </c>
      <c r="AK41" s="9">
        <v>8.1999999999999993</v>
      </c>
      <c r="AL41" s="9"/>
      <c r="AM41" s="9"/>
      <c r="AN41" s="9">
        <f t="shared" si="4"/>
        <v>5</v>
      </c>
      <c r="AO41" s="55">
        <f t="shared" si="5"/>
        <v>9.0400000000000009</v>
      </c>
    </row>
    <row r="42" spans="1:41" ht="15" thickBot="1" x14ac:dyDescent="0.35">
      <c r="A42" s="78" t="s">
        <v>145</v>
      </c>
      <c r="B42" s="78">
        <f>COUNT(B26:B41)</f>
        <v>11</v>
      </c>
      <c r="F42" s="125" t="s">
        <v>130</v>
      </c>
      <c r="G42" s="125"/>
      <c r="H42" s="125"/>
      <c r="I42" s="98">
        <f>AVERAGE(I26:I41)</f>
        <v>5.2727272727272725</v>
      </c>
      <c r="J42" s="75" t="s">
        <v>131</v>
      </c>
      <c r="K42" s="83">
        <f>AVERAGE(K26:K41)</f>
        <v>6355.3186147186143</v>
      </c>
      <c r="L42" s="108"/>
      <c r="T42" s="79" t="s">
        <v>132</v>
      </c>
      <c r="U42" s="80">
        <f>AVERAGE(U26:U41)</f>
        <v>44.639826839826846</v>
      </c>
      <c r="V42" s="111"/>
      <c r="AD42" s="76" t="s">
        <v>135</v>
      </c>
      <c r="AE42" s="77">
        <f>AVERAGE(AE26:AE41)</f>
        <v>31.938835497835498</v>
      </c>
      <c r="AF42" s="109"/>
      <c r="AM42" t="s">
        <v>129</v>
      </c>
      <c r="AN42" s="75">
        <f>AVERAGE(AN26:AN41)</f>
        <v>5.1818181818181817</v>
      </c>
      <c r="AO42" s="75">
        <f>AVERAGE(AO26:AO41)</f>
        <v>9.1835064935064956</v>
      </c>
    </row>
    <row r="43" spans="1:41" ht="15" thickTop="1" x14ac:dyDescent="0.3">
      <c r="I43" s="62"/>
      <c r="K43" s="62"/>
      <c r="L43" s="111"/>
    </row>
    <row r="45" spans="1:41" x14ac:dyDescent="0.3">
      <c r="B45" s="112"/>
      <c r="C45" t="s">
        <v>139</v>
      </c>
    </row>
    <row r="46" spans="1:41" x14ac:dyDescent="0.3">
      <c r="B46" s="47"/>
      <c r="C46" t="s">
        <v>146</v>
      </c>
    </row>
    <row r="47" spans="1:41" x14ac:dyDescent="0.3">
      <c r="B47" s="30"/>
      <c r="C47" t="s">
        <v>142</v>
      </c>
    </row>
  </sheetData>
  <mergeCells count="10">
    <mergeCell ref="F42:H42"/>
    <mergeCell ref="B24:H24"/>
    <mergeCell ref="M24:S24"/>
    <mergeCell ref="W24:AC24"/>
    <mergeCell ref="AG24:AM24"/>
    <mergeCell ref="B2:H2"/>
    <mergeCell ref="M2:S2"/>
    <mergeCell ref="W2:AC2"/>
    <mergeCell ref="AG2:AM2"/>
    <mergeCell ref="F21:H21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2C175-4100-4F3E-961C-0F1DE6B1EFD3}">
  <dimension ref="A1:CS56"/>
  <sheetViews>
    <sheetView topLeftCell="Z1" zoomScale="110" zoomScaleNormal="110" workbookViewId="0">
      <selection activeCell="AF2" sqref="AF2:AL2"/>
    </sheetView>
  </sheetViews>
  <sheetFormatPr defaultColWidth="11.44140625" defaultRowHeight="14.4" x14ac:dyDescent="0.3"/>
  <cols>
    <col min="1" max="1" width="15" bestFit="1" customWidth="1"/>
    <col min="2" max="2" width="12.88671875" bestFit="1" customWidth="1"/>
    <col min="7" max="7" width="8.5546875" customWidth="1"/>
    <col min="8" max="8" width="7.109375" customWidth="1"/>
    <col min="21" max="21" width="11.44140625" style="106"/>
    <col min="31" max="31" width="11.44140625" style="106"/>
    <col min="38" max="38" width="14" bestFit="1" customWidth="1"/>
  </cols>
  <sheetData>
    <row r="1" spans="1:40" x14ac:dyDescent="0.3">
      <c r="A1" s="3" t="s">
        <v>140</v>
      </c>
    </row>
    <row r="2" spans="1:40" x14ac:dyDescent="0.3">
      <c r="B2" s="122" t="s">
        <v>126</v>
      </c>
      <c r="C2" s="123"/>
      <c r="D2" s="123"/>
      <c r="E2" s="123"/>
      <c r="F2" s="123"/>
      <c r="G2" s="123"/>
      <c r="H2" s="124"/>
      <c r="I2" s="1"/>
      <c r="J2" s="1"/>
      <c r="K2" s="1"/>
      <c r="L2" s="122" t="s">
        <v>127</v>
      </c>
      <c r="M2" s="123"/>
      <c r="N2" s="123"/>
      <c r="O2" s="123"/>
      <c r="P2" s="123"/>
      <c r="Q2" s="123"/>
      <c r="R2" s="124"/>
      <c r="S2" s="1"/>
      <c r="T2" s="1"/>
      <c r="U2" s="107"/>
      <c r="V2" s="122" t="s">
        <v>259</v>
      </c>
      <c r="W2" s="123"/>
      <c r="X2" s="123"/>
      <c r="Y2" s="123"/>
      <c r="Z2" s="123"/>
      <c r="AA2" s="123"/>
      <c r="AB2" s="124"/>
      <c r="AC2" s="1"/>
      <c r="AD2" s="1"/>
      <c r="AE2" s="107"/>
      <c r="AF2" s="122" t="s">
        <v>258</v>
      </c>
      <c r="AG2" s="123"/>
      <c r="AH2" s="123"/>
      <c r="AI2" s="123"/>
      <c r="AJ2" s="123"/>
      <c r="AK2" s="123"/>
      <c r="AL2" s="124"/>
    </row>
    <row r="3" spans="1:40" x14ac:dyDescent="0.3">
      <c r="A3" s="1"/>
      <c r="B3" s="39">
        <v>1</v>
      </c>
      <c r="C3" s="39">
        <v>2</v>
      </c>
      <c r="D3" s="39">
        <v>3</v>
      </c>
      <c r="E3" s="39">
        <v>4</v>
      </c>
      <c r="F3" s="39">
        <v>5</v>
      </c>
      <c r="G3" s="39">
        <v>6</v>
      </c>
      <c r="H3" s="39">
        <v>7</v>
      </c>
      <c r="I3" s="39" t="s">
        <v>128</v>
      </c>
      <c r="J3" s="39" t="s">
        <v>129</v>
      </c>
      <c r="L3" s="39">
        <v>1</v>
      </c>
      <c r="M3" s="39">
        <v>2</v>
      </c>
      <c r="N3" s="39">
        <v>3</v>
      </c>
      <c r="O3" s="39">
        <v>4</v>
      </c>
      <c r="P3" s="39">
        <v>5</v>
      </c>
      <c r="Q3" s="39">
        <v>6</v>
      </c>
      <c r="R3" s="39">
        <v>7</v>
      </c>
      <c r="S3" s="39" t="s">
        <v>128</v>
      </c>
      <c r="T3" s="39" t="s">
        <v>129</v>
      </c>
      <c r="U3" s="107"/>
      <c r="V3" s="39">
        <v>1</v>
      </c>
      <c r="W3" s="39">
        <v>2</v>
      </c>
      <c r="X3" s="39">
        <v>3</v>
      </c>
      <c r="Y3" s="39">
        <v>4</v>
      </c>
      <c r="Z3" s="39">
        <v>5</v>
      </c>
      <c r="AA3" s="39">
        <v>6</v>
      </c>
      <c r="AB3" s="82">
        <v>7</v>
      </c>
      <c r="AC3" s="39" t="s">
        <v>128</v>
      </c>
      <c r="AD3" s="39" t="s">
        <v>129</v>
      </c>
      <c r="AE3" s="107"/>
      <c r="AF3" s="39">
        <v>1</v>
      </c>
      <c r="AG3" s="39">
        <v>2</v>
      </c>
      <c r="AH3" s="39">
        <v>3</v>
      </c>
      <c r="AI3" s="39">
        <v>4</v>
      </c>
      <c r="AJ3" s="39">
        <v>5</v>
      </c>
      <c r="AK3" s="39">
        <v>6</v>
      </c>
      <c r="AL3" s="39">
        <v>7</v>
      </c>
      <c r="AM3" s="32" t="s">
        <v>128</v>
      </c>
      <c r="AN3" s="32" t="s">
        <v>129</v>
      </c>
    </row>
    <row r="4" spans="1:40" x14ac:dyDescent="0.3">
      <c r="A4" s="68">
        <v>1</v>
      </c>
      <c r="B4" s="4">
        <v>13302</v>
      </c>
      <c r="C4" s="4">
        <v>6298</v>
      </c>
      <c r="D4" s="4">
        <v>6282</v>
      </c>
      <c r="E4" s="4">
        <v>5024</v>
      </c>
      <c r="F4" s="4">
        <v>7320</v>
      </c>
      <c r="G4" s="4"/>
      <c r="H4" s="4"/>
      <c r="I4" s="1">
        <f>COUNT(B4:H4)</f>
        <v>5</v>
      </c>
      <c r="J4" s="51">
        <f>SUM(B4:H4)/I4</f>
        <v>7645.2</v>
      </c>
      <c r="L4" s="4">
        <v>53</v>
      </c>
      <c r="M4" s="4">
        <v>44</v>
      </c>
      <c r="N4" s="4">
        <v>44</v>
      </c>
      <c r="O4" s="4">
        <v>38</v>
      </c>
      <c r="P4" s="4">
        <v>47</v>
      </c>
      <c r="Q4" s="4"/>
      <c r="R4" s="1"/>
      <c r="S4" s="4">
        <f>COUNT(L4:R4)</f>
        <v>5</v>
      </c>
      <c r="T4" s="87">
        <f>SUM(L4:R4)/S4</f>
        <v>45.2</v>
      </c>
      <c r="U4" s="108"/>
      <c r="V4" s="4">
        <v>35.85</v>
      </c>
      <c r="W4" s="4">
        <v>33.090000000000003</v>
      </c>
      <c r="X4" s="4">
        <v>32.94</v>
      </c>
      <c r="Y4" s="4">
        <v>32.35</v>
      </c>
      <c r="Z4" s="4">
        <v>33.270000000000003</v>
      </c>
      <c r="AA4" s="4"/>
      <c r="AB4" s="1"/>
      <c r="AC4" s="4">
        <f>COUNT(V4:AB4)</f>
        <v>5</v>
      </c>
      <c r="AD4" s="87">
        <f t="shared" ref="AD4:AD15" si="0">SUM(V4:AB4)/AC4</f>
        <v>33.5</v>
      </c>
      <c r="AE4" s="108"/>
      <c r="AF4" s="4">
        <v>8.1999999999999993</v>
      </c>
      <c r="AG4" s="4">
        <v>10.1</v>
      </c>
      <c r="AH4" s="4">
        <v>10.6</v>
      </c>
      <c r="AI4" s="4">
        <v>11.2</v>
      </c>
      <c r="AJ4" s="4">
        <v>11.1</v>
      </c>
      <c r="AK4" s="4"/>
      <c r="AL4" s="1"/>
      <c r="AM4" s="4">
        <f>COUNT(AF4:AL4)</f>
        <v>5</v>
      </c>
      <c r="AN4" s="87">
        <f>AVERAGE(AF4:AL4)</f>
        <v>10.239999999999998</v>
      </c>
    </row>
    <row r="5" spans="1:40" x14ac:dyDescent="0.3">
      <c r="A5" s="68">
        <v>2</v>
      </c>
      <c r="B5" s="6">
        <v>12942</v>
      </c>
      <c r="C5" s="6">
        <v>7544</v>
      </c>
      <c r="D5" s="6">
        <v>10122</v>
      </c>
      <c r="E5" s="6">
        <v>12122</v>
      </c>
      <c r="F5" s="6">
        <v>10068</v>
      </c>
      <c r="G5" s="6">
        <v>7258</v>
      </c>
      <c r="H5" s="6">
        <v>10622</v>
      </c>
      <c r="I5" s="1">
        <f t="shared" ref="I5:I24" si="1">COUNT(B5:H5)</f>
        <v>7</v>
      </c>
      <c r="J5" s="51">
        <f t="shared" ref="J5:J24" si="2">SUM(B5:H5)/I5</f>
        <v>10096.857142857143</v>
      </c>
      <c r="L5" s="6">
        <v>41</v>
      </c>
      <c r="M5" s="6">
        <v>37</v>
      </c>
      <c r="N5" s="6">
        <v>31</v>
      </c>
      <c r="O5" s="6">
        <v>41</v>
      </c>
      <c r="P5" s="6">
        <v>45</v>
      </c>
      <c r="Q5" s="6">
        <v>44</v>
      </c>
      <c r="R5" s="1">
        <v>26</v>
      </c>
      <c r="S5" s="6">
        <f t="shared" ref="S5:S24" si="3">COUNT(L5:R5)</f>
        <v>7</v>
      </c>
      <c r="T5" s="51">
        <f t="shared" ref="T5:T24" si="4">SUM(L5:R5)/S5</f>
        <v>37.857142857142854</v>
      </c>
      <c r="U5" s="108"/>
      <c r="V5" s="6">
        <v>36</v>
      </c>
      <c r="W5" s="6">
        <v>33.520000000000003</v>
      </c>
      <c r="X5" s="6">
        <v>34.54</v>
      </c>
      <c r="Y5" s="6">
        <v>35.159999999999997</v>
      </c>
      <c r="Z5" s="6">
        <v>34.619999999999997</v>
      </c>
      <c r="AA5" s="6">
        <v>33.46</v>
      </c>
      <c r="AB5" s="1">
        <v>34.43</v>
      </c>
      <c r="AC5" s="6">
        <f t="shared" ref="AC5:AC24" si="5">COUNT(V5:AB5)</f>
        <v>7</v>
      </c>
      <c r="AD5" s="51">
        <f t="shared" si="0"/>
        <v>34.532857142857146</v>
      </c>
      <c r="AE5" s="108"/>
      <c r="AF5" s="6">
        <v>5.5</v>
      </c>
      <c r="AG5" s="6">
        <v>7.6</v>
      </c>
      <c r="AH5" s="6">
        <v>7.3</v>
      </c>
      <c r="AI5" s="6">
        <v>7.4</v>
      </c>
      <c r="AJ5" s="6">
        <v>8.6</v>
      </c>
      <c r="AK5" s="6">
        <v>9.8000000000000007</v>
      </c>
      <c r="AL5" s="1">
        <v>10.4</v>
      </c>
      <c r="AM5" s="6">
        <f t="shared" ref="AM5:AM24" si="6">COUNT(AF5:AL5)</f>
        <v>7</v>
      </c>
      <c r="AN5" s="51">
        <f t="shared" ref="AN5:AN24" si="7">AVERAGE(AF5:AL5)</f>
        <v>8.0857142857142854</v>
      </c>
    </row>
    <row r="6" spans="1:40" x14ac:dyDescent="0.3">
      <c r="A6" s="68">
        <v>3</v>
      </c>
      <c r="B6" s="6">
        <v>16106</v>
      </c>
      <c r="C6" s="6">
        <v>16426</v>
      </c>
      <c r="D6" s="6">
        <v>14216</v>
      </c>
      <c r="E6" s="6">
        <v>15528</v>
      </c>
      <c r="F6" s="6">
        <v>6120</v>
      </c>
      <c r="G6" s="6">
        <v>3294</v>
      </c>
      <c r="H6" s="6"/>
      <c r="I6" s="1">
        <f t="shared" si="1"/>
        <v>6</v>
      </c>
      <c r="J6" s="51">
        <f t="shared" si="2"/>
        <v>11948.333333333334</v>
      </c>
      <c r="L6" s="6">
        <v>42</v>
      </c>
      <c r="M6" s="6">
        <v>48</v>
      </c>
      <c r="N6" s="6">
        <v>48</v>
      </c>
      <c r="O6" s="6">
        <v>40</v>
      </c>
      <c r="P6" s="6">
        <v>60</v>
      </c>
      <c r="Q6" s="6">
        <v>53</v>
      </c>
      <c r="R6" s="1"/>
      <c r="S6" s="6">
        <f t="shared" si="3"/>
        <v>6</v>
      </c>
      <c r="T6" s="51">
        <f t="shared" si="4"/>
        <v>48.5</v>
      </c>
      <c r="U6" s="108"/>
      <c r="V6" s="6">
        <v>36.72</v>
      </c>
      <c r="W6" s="6">
        <v>37.26</v>
      </c>
      <c r="X6" s="6">
        <v>36.409999999999997</v>
      </c>
      <c r="Y6" s="6">
        <v>36.909999999999997</v>
      </c>
      <c r="Z6" s="6">
        <v>33.200000000000003</v>
      </c>
      <c r="AA6" s="6">
        <v>31.91</v>
      </c>
      <c r="AB6" s="1"/>
      <c r="AC6" s="6">
        <f t="shared" si="5"/>
        <v>6</v>
      </c>
      <c r="AD6" s="51">
        <f t="shared" si="0"/>
        <v>35.401666666666664</v>
      </c>
      <c r="AE6" s="108"/>
      <c r="AF6" s="6">
        <v>5.4</v>
      </c>
      <c r="AG6" s="6">
        <v>4.8</v>
      </c>
      <c r="AH6" s="6">
        <v>5.8</v>
      </c>
      <c r="AI6" s="6">
        <v>4.5</v>
      </c>
      <c r="AJ6" s="6">
        <v>5.9</v>
      </c>
      <c r="AK6" s="6">
        <v>7.8</v>
      </c>
      <c r="AL6" s="1"/>
      <c r="AM6" s="6">
        <f t="shared" si="6"/>
        <v>6</v>
      </c>
      <c r="AN6" s="51">
        <f t="shared" si="7"/>
        <v>5.6999999999999993</v>
      </c>
    </row>
    <row r="7" spans="1:40" x14ac:dyDescent="0.3">
      <c r="A7" s="68">
        <v>4</v>
      </c>
      <c r="B7" s="6">
        <v>10218</v>
      </c>
      <c r="C7" s="6">
        <v>5990</v>
      </c>
      <c r="D7" s="6">
        <v>7770</v>
      </c>
      <c r="E7" s="6">
        <v>5938</v>
      </c>
      <c r="F7" s="6">
        <v>7446</v>
      </c>
      <c r="G7" s="6"/>
      <c r="H7" s="6"/>
      <c r="I7" s="1">
        <f t="shared" si="1"/>
        <v>5</v>
      </c>
      <c r="J7" s="51">
        <f t="shared" si="2"/>
        <v>7472.4</v>
      </c>
      <c r="L7" s="6">
        <v>27</v>
      </c>
      <c r="M7" s="6">
        <v>20</v>
      </c>
      <c r="N7" s="6">
        <v>18</v>
      </c>
      <c r="O7" s="6">
        <v>18</v>
      </c>
      <c r="P7" s="6">
        <v>18</v>
      </c>
      <c r="Q7" s="6"/>
      <c r="R7" s="1"/>
      <c r="S7" s="6">
        <f t="shared" si="3"/>
        <v>5</v>
      </c>
      <c r="T7" s="51">
        <f t="shared" si="4"/>
        <v>20.2</v>
      </c>
      <c r="U7" s="108"/>
      <c r="V7" s="6">
        <v>34.450000000000003</v>
      </c>
      <c r="W7" s="6">
        <v>33.01</v>
      </c>
      <c r="X7" s="6">
        <v>33.479999999999997</v>
      </c>
      <c r="Y7" s="6">
        <v>32.82</v>
      </c>
      <c r="Z7" s="6">
        <v>33.4</v>
      </c>
      <c r="AA7" s="6"/>
      <c r="AB7" s="1"/>
      <c r="AC7" s="6">
        <f t="shared" si="5"/>
        <v>5</v>
      </c>
      <c r="AD7" s="51">
        <f t="shared" si="0"/>
        <v>33.432000000000002</v>
      </c>
      <c r="AE7" s="108"/>
      <c r="AF7" s="6">
        <v>9.4</v>
      </c>
      <c r="AG7" s="6">
        <v>8</v>
      </c>
      <c r="AH7" s="6">
        <v>11.2</v>
      </c>
      <c r="AI7" s="6">
        <v>9.8000000000000007</v>
      </c>
      <c r="AJ7" s="6">
        <v>10.9</v>
      </c>
      <c r="AK7" s="6"/>
      <c r="AL7" s="1"/>
      <c r="AM7" s="6">
        <f t="shared" si="6"/>
        <v>5</v>
      </c>
      <c r="AN7" s="51">
        <f t="shared" si="7"/>
        <v>9.86</v>
      </c>
    </row>
    <row r="8" spans="1:40" x14ac:dyDescent="0.3">
      <c r="A8" s="68">
        <v>5</v>
      </c>
      <c r="B8" s="6">
        <v>11058</v>
      </c>
      <c r="C8" s="6">
        <v>5092</v>
      </c>
      <c r="D8" s="6">
        <v>9656</v>
      </c>
      <c r="E8" s="6">
        <v>11332</v>
      </c>
      <c r="F8" s="6">
        <v>12714</v>
      </c>
      <c r="G8" s="6">
        <v>11166</v>
      </c>
      <c r="H8" s="6">
        <v>5044</v>
      </c>
      <c r="I8" s="1">
        <f t="shared" si="1"/>
        <v>7</v>
      </c>
      <c r="J8" s="51">
        <f t="shared" si="2"/>
        <v>9437.4285714285706</v>
      </c>
      <c r="L8" s="6">
        <v>41</v>
      </c>
      <c r="M8" s="6">
        <v>47</v>
      </c>
      <c r="N8" s="6">
        <v>31</v>
      </c>
      <c r="O8" s="6">
        <v>28</v>
      </c>
      <c r="P8" s="6">
        <v>42</v>
      </c>
      <c r="Q8" s="6">
        <v>48</v>
      </c>
      <c r="R8" s="1">
        <v>34</v>
      </c>
      <c r="S8" s="6">
        <f t="shared" si="3"/>
        <v>7</v>
      </c>
      <c r="T8" s="51">
        <f t="shared" si="4"/>
        <v>38.714285714285715</v>
      </c>
      <c r="U8" s="108"/>
      <c r="V8" s="6">
        <v>34.950000000000003</v>
      </c>
      <c r="W8" s="6">
        <v>32.909999999999997</v>
      </c>
      <c r="X8" s="6">
        <v>34.130000000000003</v>
      </c>
      <c r="Y8" s="6">
        <v>35.020000000000003</v>
      </c>
      <c r="Z8" s="6">
        <v>35.46</v>
      </c>
      <c r="AA8" s="6">
        <v>34.770000000000003</v>
      </c>
      <c r="AB8" s="1">
        <v>32.57</v>
      </c>
      <c r="AC8" s="6">
        <f t="shared" si="5"/>
        <v>7</v>
      </c>
      <c r="AD8" s="51">
        <f t="shared" si="0"/>
        <v>34.258571428571436</v>
      </c>
      <c r="AE8" s="108"/>
      <c r="AF8" s="6">
        <v>9.9</v>
      </c>
      <c r="AG8" s="6">
        <v>7</v>
      </c>
      <c r="AH8" s="6">
        <v>8.1</v>
      </c>
      <c r="AI8" s="6">
        <v>5.8</v>
      </c>
      <c r="AJ8" s="6">
        <v>9.8000000000000007</v>
      </c>
      <c r="AK8" s="6">
        <v>10.7</v>
      </c>
      <c r="AL8" s="1">
        <v>8.4</v>
      </c>
      <c r="AM8" s="6">
        <f t="shared" si="6"/>
        <v>7</v>
      </c>
      <c r="AN8" s="51">
        <f t="shared" si="7"/>
        <v>8.5285714285714285</v>
      </c>
    </row>
    <row r="9" spans="1:40" x14ac:dyDescent="0.3">
      <c r="A9" s="68">
        <v>6</v>
      </c>
      <c r="B9" s="6">
        <v>11272</v>
      </c>
      <c r="C9" s="6">
        <v>9920</v>
      </c>
      <c r="D9" s="6">
        <v>10706</v>
      </c>
      <c r="E9" s="6">
        <v>13400</v>
      </c>
      <c r="F9" s="6">
        <v>6888</v>
      </c>
      <c r="G9" s="6">
        <v>11660</v>
      </c>
      <c r="H9" s="6">
        <v>9674</v>
      </c>
      <c r="I9" s="1">
        <f t="shared" si="1"/>
        <v>7</v>
      </c>
      <c r="J9" s="51">
        <f t="shared" si="2"/>
        <v>10502.857142857143</v>
      </c>
      <c r="L9" s="6">
        <v>43</v>
      </c>
      <c r="M9" s="6">
        <v>43</v>
      </c>
      <c r="N9" s="6">
        <v>63</v>
      </c>
      <c r="O9" s="6">
        <v>62</v>
      </c>
      <c r="P9" s="6">
        <v>44</v>
      </c>
      <c r="Q9" s="6">
        <v>57</v>
      </c>
      <c r="R9" s="1">
        <v>45</v>
      </c>
      <c r="S9" s="6">
        <f t="shared" si="3"/>
        <v>7</v>
      </c>
      <c r="T9" s="51">
        <f t="shared" si="4"/>
        <v>51</v>
      </c>
      <c r="U9" s="108"/>
      <c r="V9" s="6">
        <v>35.04</v>
      </c>
      <c r="W9" s="6">
        <v>34.53</v>
      </c>
      <c r="X9" s="6">
        <v>35.229999999999997</v>
      </c>
      <c r="Y9" s="6">
        <v>35.96</v>
      </c>
      <c r="Z9" s="6">
        <v>33.380000000000003</v>
      </c>
      <c r="AA9" s="6">
        <v>35.229999999999997</v>
      </c>
      <c r="AB9" s="1">
        <v>34.5</v>
      </c>
      <c r="AC9" s="6">
        <f t="shared" si="5"/>
        <v>7</v>
      </c>
      <c r="AD9" s="51">
        <f t="shared" si="0"/>
        <v>34.838571428571427</v>
      </c>
      <c r="AE9" s="108"/>
      <c r="AF9" s="6">
        <v>9.1</v>
      </c>
      <c r="AG9" s="6">
        <v>8.8000000000000007</v>
      </c>
      <c r="AH9" s="6">
        <v>5.9</v>
      </c>
      <c r="AI9" s="6">
        <v>7.4</v>
      </c>
      <c r="AJ9" s="6">
        <v>9.5</v>
      </c>
      <c r="AK9" s="6">
        <v>6.8</v>
      </c>
      <c r="AL9" s="1">
        <v>9.1999999999999993</v>
      </c>
      <c r="AM9" s="6">
        <f t="shared" si="6"/>
        <v>7</v>
      </c>
      <c r="AN9" s="51">
        <f t="shared" si="7"/>
        <v>8.0999999999999979</v>
      </c>
    </row>
    <row r="10" spans="1:40" x14ac:dyDescent="0.3">
      <c r="A10" s="68">
        <v>7</v>
      </c>
      <c r="B10" s="6">
        <v>2748</v>
      </c>
      <c r="C10" s="6">
        <v>10562</v>
      </c>
      <c r="D10" s="6">
        <v>11764</v>
      </c>
      <c r="E10" s="6">
        <v>9472</v>
      </c>
      <c r="F10" s="6">
        <v>3820</v>
      </c>
      <c r="G10" s="6">
        <v>3012</v>
      </c>
      <c r="H10" s="6"/>
      <c r="I10" s="1">
        <f t="shared" si="1"/>
        <v>6</v>
      </c>
      <c r="J10" s="51">
        <f t="shared" si="2"/>
        <v>6896.333333333333</v>
      </c>
      <c r="L10" s="6">
        <v>31</v>
      </c>
      <c r="M10" s="6">
        <v>26</v>
      </c>
      <c r="N10" s="6">
        <v>20</v>
      </c>
      <c r="O10" s="6">
        <v>30</v>
      </c>
      <c r="P10" s="6">
        <v>46</v>
      </c>
      <c r="Q10" s="6">
        <v>31</v>
      </c>
      <c r="R10" s="1"/>
      <c r="S10" s="6">
        <f t="shared" si="3"/>
        <v>6</v>
      </c>
      <c r="T10" s="51">
        <f t="shared" si="4"/>
        <v>30.666666666666668</v>
      </c>
      <c r="U10" s="108"/>
      <c r="V10" s="6">
        <v>31.63</v>
      </c>
      <c r="W10" s="6">
        <v>34.71</v>
      </c>
      <c r="X10" s="6">
        <v>35.14</v>
      </c>
      <c r="Y10" s="6">
        <v>34.28</v>
      </c>
      <c r="Z10" s="6">
        <v>32.11</v>
      </c>
      <c r="AA10" s="6">
        <v>31.73</v>
      </c>
      <c r="AB10" s="1"/>
      <c r="AC10" s="6">
        <f t="shared" si="5"/>
        <v>6</v>
      </c>
      <c r="AD10" s="51">
        <f t="shared" si="0"/>
        <v>33.266666666666666</v>
      </c>
      <c r="AE10" s="108"/>
      <c r="AF10" s="6">
        <v>8.8000000000000007</v>
      </c>
      <c r="AG10" s="6">
        <v>5.4</v>
      </c>
      <c r="AH10" s="6">
        <v>5.0999999999999996</v>
      </c>
      <c r="AI10" s="6">
        <v>7.5</v>
      </c>
      <c r="AJ10" s="6">
        <v>9.5</v>
      </c>
      <c r="AK10" s="6">
        <v>9.5</v>
      </c>
      <c r="AL10" s="1"/>
      <c r="AM10" s="6">
        <f t="shared" si="6"/>
        <v>6</v>
      </c>
      <c r="AN10" s="51">
        <f t="shared" si="7"/>
        <v>7.6333333333333329</v>
      </c>
    </row>
    <row r="11" spans="1:40" x14ac:dyDescent="0.3">
      <c r="A11" s="68">
        <v>8</v>
      </c>
      <c r="B11" s="6">
        <v>10586</v>
      </c>
      <c r="C11" s="6">
        <v>5644</v>
      </c>
      <c r="D11" s="6">
        <v>5672</v>
      </c>
      <c r="E11" s="6">
        <v>6474</v>
      </c>
      <c r="F11" s="6">
        <v>7286</v>
      </c>
      <c r="G11" s="6">
        <v>9362</v>
      </c>
      <c r="H11" s="6"/>
      <c r="I11" s="1">
        <f t="shared" si="1"/>
        <v>6</v>
      </c>
      <c r="J11" s="51">
        <f t="shared" si="2"/>
        <v>7504</v>
      </c>
      <c r="L11" s="6">
        <v>60</v>
      </c>
      <c r="M11" s="6">
        <v>71</v>
      </c>
      <c r="N11" s="6">
        <v>61</v>
      </c>
      <c r="O11" s="6">
        <v>54</v>
      </c>
      <c r="P11" s="6">
        <v>44</v>
      </c>
      <c r="Q11" s="6">
        <v>50</v>
      </c>
      <c r="R11" s="1"/>
      <c r="S11" s="6">
        <f t="shared" si="3"/>
        <v>6</v>
      </c>
      <c r="T11" s="51">
        <f t="shared" si="4"/>
        <v>56.666666666666664</v>
      </c>
      <c r="U11" s="108"/>
      <c r="V11" s="6">
        <v>35.21</v>
      </c>
      <c r="W11" s="6">
        <v>32.67</v>
      </c>
      <c r="X11" s="6">
        <v>32.65</v>
      </c>
      <c r="Y11" s="6">
        <v>33.15</v>
      </c>
      <c r="Z11" s="6">
        <v>33.450000000000003</v>
      </c>
      <c r="AA11" s="6">
        <v>34.590000000000003</v>
      </c>
      <c r="AB11" s="1"/>
      <c r="AC11" s="6">
        <f t="shared" si="5"/>
        <v>6</v>
      </c>
      <c r="AD11" s="51">
        <f t="shared" si="0"/>
        <v>33.619999999999997</v>
      </c>
      <c r="AE11" s="108"/>
      <c r="AF11" s="6">
        <v>6</v>
      </c>
      <c r="AG11" s="6">
        <v>10</v>
      </c>
      <c r="AH11" s="6">
        <v>9.1999999999999993</v>
      </c>
      <c r="AI11" s="6">
        <v>7.6</v>
      </c>
      <c r="AJ11" s="6">
        <v>8.6999999999999993</v>
      </c>
      <c r="AK11" s="6">
        <v>6.3</v>
      </c>
      <c r="AL11" s="1"/>
      <c r="AM11" s="6">
        <f t="shared" si="6"/>
        <v>6</v>
      </c>
      <c r="AN11" s="51">
        <f t="shared" si="7"/>
        <v>7.9666666666666659</v>
      </c>
    </row>
    <row r="12" spans="1:40" x14ac:dyDescent="0.3">
      <c r="A12" s="68">
        <v>9</v>
      </c>
      <c r="B12" s="6">
        <v>4542</v>
      </c>
      <c r="C12" s="6">
        <v>6966</v>
      </c>
      <c r="D12" s="6">
        <v>4556</v>
      </c>
      <c r="E12" s="6">
        <v>4590</v>
      </c>
      <c r="F12" s="6">
        <v>4630</v>
      </c>
      <c r="G12" s="6"/>
      <c r="H12" s="6"/>
      <c r="I12" s="1">
        <f t="shared" si="1"/>
        <v>5</v>
      </c>
      <c r="J12" s="51">
        <f t="shared" si="2"/>
        <v>5056.8</v>
      </c>
      <c r="L12" s="6">
        <v>26</v>
      </c>
      <c r="M12" s="6">
        <v>26</v>
      </c>
      <c r="N12" s="6">
        <v>23</v>
      </c>
      <c r="O12" s="6">
        <v>30</v>
      </c>
      <c r="P12" s="6">
        <v>62</v>
      </c>
      <c r="Q12" s="6"/>
      <c r="R12" s="1"/>
      <c r="S12" s="6">
        <f t="shared" si="3"/>
        <v>5</v>
      </c>
      <c r="T12" s="51">
        <f t="shared" si="4"/>
        <v>33.4</v>
      </c>
      <c r="U12" s="108"/>
      <c r="V12" s="6">
        <v>32.590000000000003</v>
      </c>
      <c r="W12" s="6">
        <v>33.83</v>
      </c>
      <c r="X12" s="6">
        <v>32.53</v>
      </c>
      <c r="Y12" s="6">
        <v>32.549999999999997</v>
      </c>
      <c r="Z12" s="6">
        <v>32.75</v>
      </c>
      <c r="AA12" s="6"/>
      <c r="AB12" s="1"/>
      <c r="AC12" s="6">
        <f t="shared" si="5"/>
        <v>5</v>
      </c>
      <c r="AD12" s="51">
        <f t="shared" si="0"/>
        <v>32.85</v>
      </c>
      <c r="AE12" s="108"/>
      <c r="AF12" s="6">
        <v>9</v>
      </c>
      <c r="AG12" s="6">
        <v>8.1</v>
      </c>
      <c r="AH12" s="6">
        <v>9</v>
      </c>
      <c r="AI12" s="6">
        <v>6.8</v>
      </c>
      <c r="AJ12" s="6">
        <v>9.5</v>
      </c>
      <c r="AK12" s="34"/>
      <c r="AL12" s="1"/>
      <c r="AM12" s="6">
        <f t="shared" si="6"/>
        <v>5</v>
      </c>
      <c r="AN12" s="51">
        <f t="shared" si="7"/>
        <v>8.48</v>
      </c>
    </row>
    <row r="13" spans="1:40" x14ac:dyDescent="0.3">
      <c r="A13" s="68">
        <v>10</v>
      </c>
      <c r="B13" s="6">
        <v>3046</v>
      </c>
      <c r="C13" s="6">
        <v>7590</v>
      </c>
      <c r="D13" s="6">
        <v>4990</v>
      </c>
      <c r="E13" s="6">
        <v>3882</v>
      </c>
      <c r="F13" s="6">
        <v>7190</v>
      </c>
      <c r="G13" s="6">
        <v>2296</v>
      </c>
      <c r="H13" s="6"/>
      <c r="I13" s="1">
        <f t="shared" si="1"/>
        <v>6</v>
      </c>
      <c r="J13" s="51">
        <f t="shared" si="2"/>
        <v>4832.333333333333</v>
      </c>
      <c r="L13" s="6">
        <v>78</v>
      </c>
      <c r="M13" s="6">
        <v>46</v>
      </c>
      <c r="N13" s="6">
        <v>37</v>
      </c>
      <c r="O13" s="6">
        <v>51</v>
      </c>
      <c r="P13" s="6">
        <v>62</v>
      </c>
      <c r="Q13" s="6">
        <v>53</v>
      </c>
      <c r="R13" s="1"/>
      <c r="S13" s="6">
        <f t="shared" si="3"/>
        <v>6</v>
      </c>
      <c r="T13" s="51">
        <f t="shared" si="4"/>
        <v>54.5</v>
      </c>
      <c r="U13" s="108"/>
      <c r="V13" s="6">
        <v>31.85</v>
      </c>
      <c r="W13" s="6">
        <v>33.31</v>
      </c>
      <c r="X13" s="6">
        <v>32.54</v>
      </c>
      <c r="Y13" s="6">
        <v>31.76</v>
      </c>
      <c r="Z13" s="6">
        <v>33.21</v>
      </c>
      <c r="AA13" s="6">
        <v>31.24</v>
      </c>
      <c r="AB13" s="1"/>
      <c r="AC13" s="6">
        <f t="shared" si="5"/>
        <v>6</v>
      </c>
      <c r="AD13" s="51">
        <f t="shared" si="0"/>
        <v>32.318333333333335</v>
      </c>
      <c r="AE13" s="108"/>
      <c r="AF13" s="6">
        <v>7.8</v>
      </c>
      <c r="AG13" s="6">
        <v>9.6</v>
      </c>
      <c r="AH13" s="6">
        <v>7.3</v>
      </c>
      <c r="AI13" s="6">
        <v>12.3</v>
      </c>
      <c r="AJ13" s="6">
        <v>9.6999999999999993</v>
      </c>
      <c r="AK13" s="6">
        <v>11.5</v>
      </c>
      <c r="AL13" s="1"/>
      <c r="AM13" s="6">
        <f t="shared" si="6"/>
        <v>6</v>
      </c>
      <c r="AN13" s="51">
        <f t="shared" si="7"/>
        <v>9.7000000000000011</v>
      </c>
    </row>
    <row r="14" spans="1:40" x14ac:dyDescent="0.3">
      <c r="A14" s="68">
        <v>11</v>
      </c>
      <c r="B14" s="6">
        <v>6776</v>
      </c>
      <c r="C14" s="6">
        <v>4960</v>
      </c>
      <c r="D14" s="6">
        <v>7476</v>
      </c>
      <c r="E14" s="6">
        <v>8136</v>
      </c>
      <c r="F14" s="6">
        <v>7954</v>
      </c>
      <c r="G14" s="6">
        <v>9364</v>
      </c>
      <c r="H14" s="6"/>
      <c r="I14" s="1">
        <f t="shared" si="1"/>
        <v>6</v>
      </c>
      <c r="J14" s="51">
        <f t="shared" si="2"/>
        <v>7444.333333333333</v>
      </c>
      <c r="L14" s="6">
        <v>49</v>
      </c>
      <c r="M14" s="6">
        <v>40</v>
      </c>
      <c r="N14" s="6">
        <v>66</v>
      </c>
      <c r="O14" s="6">
        <v>52</v>
      </c>
      <c r="P14" s="6">
        <v>64</v>
      </c>
      <c r="Q14" s="6">
        <v>77</v>
      </c>
      <c r="R14" s="1"/>
      <c r="S14" s="6">
        <f t="shared" si="3"/>
        <v>6</v>
      </c>
      <c r="T14" s="51">
        <f t="shared" si="4"/>
        <v>58</v>
      </c>
      <c r="U14" s="108"/>
      <c r="V14" s="6">
        <v>33.04</v>
      </c>
      <c r="W14" s="6">
        <v>32.130000000000003</v>
      </c>
      <c r="X14" s="6">
        <v>33.6</v>
      </c>
      <c r="Y14" s="6">
        <v>33.67</v>
      </c>
      <c r="Z14" s="6">
        <v>33.49</v>
      </c>
      <c r="AA14" s="6">
        <v>34.03</v>
      </c>
      <c r="AB14" s="1"/>
      <c r="AC14" s="6">
        <f t="shared" si="5"/>
        <v>6</v>
      </c>
      <c r="AD14" s="51">
        <f t="shared" si="0"/>
        <v>33.326666666666668</v>
      </c>
      <c r="AE14" s="108"/>
      <c r="AF14" s="6">
        <v>7.3</v>
      </c>
      <c r="AG14" s="6">
        <v>6.7</v>
      </c>
      <c r="AH14" s="6">
        <v>7.9</v>
      </c>
      <c r="AI14" s="6">
        <v>7.6</v>
      </c>
      <c r="AJ14" s="6">
        <v>7.7</v>
      </c>
      <c r="AK14" s="6">
        <v>10.6</v>
      </c>
      <c r="AL14" s="1"/>
      <c r="AM14" s="6">
        <f t="shared" si="6"/>
        <v>6</v>
      </c>
      <c r="AN14" s="51">
        <f t="shared" si="7"/>
        <v>7.9666666666666677</v>
      </c>
    </row>
    <row r="15" spans="1:40" x14ac:dyDescent="0.3">
      <c r="A15" s="68">
        <v>12</v>
      </c>
      <c r="B15" s="6">
        <v>5492</v>
      </c>
      <c r="C15" s="6">
        <v>6564</v>
      </c>
      <c r="D15" s="6">
        <v>1830</v>
      </c>
      <c r="E15" s="6">
        <v>4642</v>
      </c>
      <c r="F15" s="6">
        <v>3574</v>
      </c>
      <c r="G15" s="6">
        <v>6238</v>
      </c>
      <c r="H15" s="6">
        <v>1654</v>
      </c>
      <c r="I15" s="1">
        <f t="shared" si="1"/>
        <v>7</v>
      </c>
      <c r="J15" s="51">
        <f t="shared" si="2"/>
        <v>4284.8571428571431</v>
      </c>
      <c r="L15" s="6">
        <v>38</v>
      </c>
      <c r="M15" s="6">
        <v>46</v>
      </c>
      <c r="N15" s="6">
        <v>42</v>
      </c>
      <c r="O15" s="6">
        <v>32</v>
      </c>
      <c r="P15" s="6">
        <v>40</v>
      </c>
      <c r="Q15" s="6">
        <v>70</v>
      </c>
      <c r="R15" s="1">
        <v>23</v>
      </c>
      <c r="S15" s="6">
        <f t="shared" si="3"/>
        <v>7</v>
      </c>
      <c r="T15" s="51">
        <f t="shared" si="4"/>
        <v>41.571428571428569</v>
      </c>
      <c r="U15" s="108"/>
      <c r="V15" s="6">
        <v>32.020000000000003</v>
      </c>
      <c r="W15" s="6">
        <v>32.99</v>
      </c>
      <c r="X15" s="6">
        <v>30.92</v>
      </c>
      <c r="Y15" s="6">
        <v>32.04</v>
      </c>
      <c r="Z15" s="6">
        <v>31.61</v>
      </c>
      <c r="AA15" s="6">
        <v>33.06</v>
      </c>
      <c r="AB15" s="1">
        <v>30.47</v>
      </c>
      <c r="AC15" s="6">
        <f t="shared" si="5"/>
        <v>7</v>
      </c>
      <c r="AD15" s="51">
        <f t="shared" si="0"/>
        <v>31.872857142857139</v>
      </c>
      <c r="AE15" s="108"/>
      <c r="AF15" s="6">
        <v>12.8</v>
      </c>
      <c r="AG15" s="6">
        <v>11.7</v>
      </c>
      <c r="AH15" s="6">
        <v>14.7</v>
      </c>
      <c r="AI15" s="6">
        <v>13.7</v>
      </c>
      <c r="AJ15" s="6">
        <v>13</v>
      </c>
      <c r="AK15" s="6">
        <v>10.7</v>
      </c>
      <c r="AL15" s="1">
        <v>14.1</v>
      </c>
      <c r="AM15" s="6">
        <f t="shared" si="6"/>
        <v>7</v>
      </c>
      <c r="AN15" s="51">
        <f t="shared" si="7"/>
        <v>12.957142857142857</v>
      </c>
    </row>
    <row r="16" spans="1:40" x14ac:dyDescent="0.3">
      <c r="A16" s="68">
        <v>13</v>
      </c>
      <c r="B16" s="38"/>
      <c r="C16" s="38" t="s">
        <v>143</v>
      </c>
      <c r="D16" s="38"/>
      <c r="E16" s="38"/>
      <c r="F16" s="38"/>
      <c r="G16" s="38"/>
      <c r="H16" s="38"/>
      <c r="I16" s="31"/>
      <c r="J16" s="51"/>
      <c r="L16" s="38"/>
      <c r="M16" s="38"/>
      <c r="N16" s="38"/>
      <c r="O16" s="38"/>
      <c r="P16" s="38"/>
      <c r="Q16" s="38"/>
      <c r="R16" s="31"/>
      <c r="S16" s="38"/>
      <c r="T16" s="51"/>
      <c r="U16" s="108"/>
      <c r="V16" s="38"/>
      <c r="W16" s="38"/>
      <c r="X16" s="38"/>
      <c r="Y16" s="38"/>
      <c r="Z16" s="38"/>
      <c r="AA16" s="38"/>
      <c r="AB16" s="31"/>
      <c r="AC16" s="38"/>
      <c r="AD16" s="51"/>
      <c r="AE16" s="108"/>
      <c r="AF16" s="38"/>
      <c r="AG16" s="38"/>
      <c r="AH16" s="38"/>
      <c r="AI16" s="38"/>
      <c r="AJ16" s="38"/>
      <c r="AK16" s="38"/>
      <c r="AL16" s="31"/>
      <c r="AM16" s="6"/>
      <c r="AN16" s="51"/>
    </row>
    <row r="17" spans="1:97" x14ac:dyDescent="0.3">
      <c r="A17" s="68">
        <v>14</v>
      </c>
      <c r="B17" s="6">
        <v>15990</v>
      </c>
      <c r="C17" s="6">
        <v>8370</v>
      </c>
      <c r="D17" s="6">
        <v>10100</v>
      </c>
      <c r="E17" s="6">
        <v>10764</v>
      </c>
      <c r="F17" s="6">
        <v>11434</v>
      </c>
      <c r="G17" s="6">
        <v>8350</v>
      </c>
      <c r="H17" s="6">
        <v>10994</v>
      </c>
      <c r="I17" s="1">
        <f t="shared" si="1"/>
        <v>7</v>
      </c>
      <c r="J17" s="51">
        <f t="shared" si="2"/>
        <v>10857.428571428571</v>
      </c>
      <c r="L17" s="6">
        <v>54</v>
      </c>
      <c r="M17" s="6">
        <v>47</v>
      </c>
      <c r="N17" s="6">
        <v>48</v>
      </c>
      <c r="O17" s="6">
        <v>55</v>
      </c>
      <c r="P17" s="6">
        <v>66</v>
      </c>
      <c r="Q17" s="6">
        <v>61</v>
      </c>
      <c r="R17" s="1">
        <v>45</v>
      </c>
      <c r="S17" s="6">
        <f t="shared" si="3"/>
        <v>7</v>
      </c>
      <c r="T17" s="51">
        <f t="shared" si="4"/>
        <v>53.714285714285715</v>
      </c>
      <c r="U17" s="108"/>
      <c r="V17" s="6">
        <v>36.79</v>
      </c>
      <c r="W17" s="6">
        <v>33.6</v>
      </c>
      <c r="X17" s="6">
        <v>34.299999999999997</v>
      </c>
      <c r="Y17" s="6">
        <v>34.700000000000003</v>
      </c>
      <c r="Z17" s="6">
        <v>35</v>
      </c>
      <c r="AA17" s="6">
        <v>33.78</v>
      </c>
      <c r="AB17" s="1">
        <v>34.67</v>
      </c>
      <c r="AC17" s="6">
        <f t="shared" si="5"/>
        <v>7</v>
      </c>
      <c r="AD17" s="51">
        <f t="shared" ref="AD17:AD24" si="8">SUM(V17:AB17)/AC17</f>
        <v>34.691428571428567</v>
      </c>
      <c r="AE17" s="108"/>
      <c r="AF17" s="6">
        <v>7.3</v>
      </c>
      <c r="AG17" s="6">
        <v>9.9</v>
      </c>
      <c r="AH17" s="6">
        <v>9.4</v>
      </c>
      <c r="AI17" s="6">
        <v>7.2</v>
      </c>
      <c r="AJ17" s="6">
        <v>7.7</v>
      </c>
      <c r="AK17" s="6">
        <v>8.5</v>
      </c>
      <c r="AL17" s="1">
        <v>10.9</v>
      </c>
      <c r="AM17" s="6">
        <f t="shared" si="6"/>
        <v>7</v>
      </c>
      <c r="AN17" s="51">
        <f t="shared" si="7"/>
        <v>8.7000000000000011</v>
      </c>
    </row>
    <row r="18" spans="1:97" x14ac:dyDescent="0.3">
      <c r="A18" s="68">
        <v>15</v>
      </c>
      <c r="B18" s="6">
        <v>1708</v>
      </c>
      <c r="C18" s="6">
        <v>1836</v>
      </c>
      <c r="D18" s="6">
        <v>2274</v>
      </c>
      <c r="E18" s="6">
        <v>1716</v>
      </c>
      <c r="F18" s="6">
        <v>1588</v>
      </c>
      <c r="G18" s="6"/>
      <c r="H18" s="6"/>
      <c r="I18" s="1">
        <f t="shared" si="1"/>
        <v>5</v>
      </c>
      <c r="J18" s="51">
        <f t="shared" si="2"/>
        <v>1824.4</v>
      </c>
      <c r="L18" s="6">
        <v>23</v>
      </c>
      <c r="M18" s="6">
        <v>27</v>
      </c>
      <c r="N18" s="6">
        <v>18</v>
      </c>
      <c r="O18" s="6">
        <v>30</v>
      </c>
      <c r="P18" s="6">
        <v>14</v>
      </c>
      <c r="Q18" s="6"/>
      <c r="R18" s="1"/>
      <c r="S18" s="6">
        <f t="shared" si="3"/>
        <v>5</v>
      </c>
      <c r="T18" s="51">
        <f t="shared" si="4"/>
        <v>22.4</v>
      </c>
      <c r="U18" s="108"/>
      <c r="V18" s="6">
        <v>30.81</v>
      </c>
      <c r="W18" s="6">
        <v>30.97</v>
      </c>
      <c r="X18" s="6">
        <v>31.04</v>
      </c>
      <c r="Y18" s="6">
        <v>30.85</v>
      </c>
      <c r="Z18" s="6">
        <v>30.78</v>
      </c>
      <c r="AA18" s="6"/>
      <c r="AB18" s="1"/>
      <c r="AC18" s="6">
        <f t="shared" si="5"/>
        <v>5</v>
      </c>
      <c r="AD18" s="51">
        <f t="shared" si="8"/>
        <v>30.889999999999997</v>
      </c>
      <c r="AE18" s="108"/>
      <c r="AF18" s="6">
        <v>12.7</v>
      </c>
      <c r="AG18" s="6">
        <v>13.6</v>
      </c>
      <c r="AH18" s="6">
        <v>12.5</v>
      </c>
      <c r="AI18" s="6">
        <v>12.6</v>
      </c>
      <c r="AJ18" s="6">
        <v>15.1</v>
      </c>
      <c r="AK18" s="6"/>
      <c r="AL18" s="1"/>
      <c r="AM18" s="6">
        <f t="shared" si="6"/>
        <v>5</v>
      </c>
      <c r="AN18" s="51">
        <f t="shared" si="7"/>
        <v>13.3</v>
      </c>
    </row>
    <row r="19" spans="1:97" x14ac:dyDescent="0.3">
      <c r="A19" s="68">
        <v>16</v>
      </c>
      <c r="B19" s="6">
        <v>13862</v>
      </c>
      <c r="C19" s="6">
        <v>5516</v>
      </c>
      <c r="D19" s="6">
        <v>8376</v>
      </c>
      <c r="E19" s="6">
        <v>10896</v>
      </c>
      <c r="F19" s="6">
        <v>13414</v>
      </c>
      <c r="G19" s="6">
        <v>11042</v>
      </c>
      <c r="H19" s="34"/>
      <c r="I19" s="1">
        <f t="shared" si="1"/>
        <v>6</v>
      </c>
      <c r="J19" s="51">
        <f t="shared" si="2"/>
        <v>10517.666666666666</v>
      </c>
      <c r="L19" s="6">
        <v>100</v>
      </c>
      <c r="M19" s="6">
        <v>82</v>
      </c>
      <c r="N19" s="6">
        <v>67</v>
      </c>
      <c r="O19" s="6">
        <v>51</v>
      </c>
      <c r="P19" s="6">
        <v>58</v>
      </c>
      <c r="Q19" s="6">
        <v>80</v>
      </c>
      <c r="S19" s="6">
        <f t="shared" si="3"/>
        <v>6</v>
      </c>
      <c r="T19" s="51">
        <f t="shared" si="4"/>
        <v>73</v>
      </c>
      <c r="U19" s="108"/>
      <c r="V19" s="6">
        <v>36.130000000000003</v>
      </c>
      <c r="W19" s="6">
        <v>32.67</v>
      </c>
      <c r="X19" s="6">
        <v>33.85</v>
      </c>
      <c r="Y19" s="6">
        <v>34.96</v>
      </c>
      <c r="Z19" s="6">
        <v>35.92</v>
      </c>
      <c r="AA19" s="6">
        <v>34.92</v>
      </c>
      <c r="AC19" s="6">
        <f t="shared" si="5"/>
        <v>6</v>
      </c>
      <c r="AD19" s="51">
        <f t="shared" si="8"/>
        <v>34.741666666666674</v>
      </c>
      <c r="AE19" s="108"/>
      <c r="AF19" s="6">
        <v>7.7</v>
      </c>
      <c r="AG19" s="6">
        <v>8.5</v>
      </c>
      <c r="AH19" s="6">
        <v>8.1</v>
      </c>
      <c r="AI19" s="6">
        <v>6.1</v>
      </c>
      <c r="AJ19" s="6">
        <v>6.2</v>
      </c>
      <c r="AK19" s="6">
        <v>10</v>
      </c>
      <c r="AL19" s="1"/>
      <c r="AM19" s="6">
        <f t="shared" si="6"/>
        <v>6</v>
      </c>
      <c r="AN19" s="51">
        <f t="shared" si="7"/>
        <v>7.7666666666666666</v>
      </c>
    </row>
    <row r="20" spans="1:97" x14ac:dyDescent="0.3">
      <c r="A20" s="68">
        <v>17</v>
      </c>
      <c r="B20" s="6">
        <v>5362</v>
      </c>
      <c r="C20" s="6">
        <v>7270</v>
      </c>
      <c r="D20" s="6">
        <v>11546</v>
      </c>
      <c r="E20" s="6">
        <v>9124</v>
      </c>
      <c r="F20" s="6">
        <v>10292</v>
      </c>
      <c r="G20" s="34"/>
      <c r="H20" s="34"/>
      <c r="I20" s="1">
        <f t="shared" si="1"/>
        <v>5</v>
      </c>
      <c r="J20" s="51">
        <f t="shared" si="2"/>
        <v>8718.7999999999993</v>
      </c>
      <c r="L20" s="6">
        <v>42</v>
      </c>
      <c r="M20" s="6">
        <v>40</v>
      </c>
      <c r="N20" s="6">
        <v>34</v>
      </c>
      <c r="O20" s="6">
        <v>42</v>
      </c>
      <c r="P20" s="6">
        <v>45</v>
      </c>
      <c r="Q20" s="34"/>
      <c r="S20" s="6">
        <f t="shared" si="3"/>
        <v>5</v>
      </c>
      <c r="T20" s="51">
        <f t="shared" si="4"/>
        <v>40.6</v>
      </c>
      <c r="U20" s="108"/>
      <c r="V20" s="6">
        <v>32.24</v>
      </c>
      <c r="W20" s="6">
        <v>33.49</v>
      </c>
      <c r="X20" s="6">
        <v>34.909999999999997</v>
      </c>
      <c r="Y20" s="6">
        <v>34.090000000000003</v>
      </c>
      <c r="Z20" s="6">
        <v>34.49</v>
      </c>
      <c r="AA20" s="34"/>
      <c r="AC20" s="6">
        <f t="shared" si="5"/>
        <v>5</v>
      </c>
      <c r="AD20" s="51">
        <f t="shared" si="8"/>
        <v>33.844000000000008</v>
      </c>
      <c r="AE20" s="108"/>
      <c r="AF20" s="6">
        <v>8.8000000000000007</v>
      </c>
      <c r="AG20" s="6">
        <v>9.5</v>
      </c>
      <c r="AH20" s="6">
        <v>10</v>
      </c>
      <c r="AI20" s="6">
        <v>12.1</v>
      </c>
      <c r="AJ20" s="6">
        <v>12.3</v>
      </c>
      <c r="AK20" s="6"/>
      <c r="AL20" s="1"/>
      <c r="AM20" s="6">
        <f t="shared" si="6"/>
        <v>5</v>
      </c>
      <c r="AN20" s="51">
        <f t="shared" si="7"/>
        <v>10.540000000000001</v>
      </c>
    </row>
    <row r="21" spans="1:97" x14ac:dyDescent="0.3">
      <c r="A21" s="68">
        <v>18</v>
      </c>
      <c r="B21" s="6">
        <v>12938</v>
      </c>
      <c r="C21" s="6">
        <v>7568</v>
      </c>
      <c r="D21" s="6">
        <v>12590</v>
      </c>
      <c r="E21" s="6">
        <v>7954</v>
      </c>
      <c r="F21" s="6">
        <v>13364</v>
      </c>
      <c r="G21" s="6">
        <v>1618</v>
      </c>
      <c r="H21" s="34"/>
      <c r="I21" s="1">
        <f t="shared" si="1"/>
        <v>6</v>
      </c>
      <c r="J21" s="51">
        <f t="shared" si="2"/>
        <v>9338.6666666666661</v>
      </c>
      <c r="L21" s="6">
        <v>39</v>
      </c>
      <c r="M21" s="6">
        <v>39</v>
      </c>
      <c r="N21" s="6">
        <v>76</v>
      </c>
      <c r="O21" s="6">
        <v>27</v>
      </c>
      <c r="P21" s="6">
        <v>32</v>
      </c>
      <c r="Q21" s="6">
        <v>20</v>
      </c>
      <c r="S21" s="6">
        <f t="shared" si="3"/>
        <v>6</v>
      </c>
      <c r="T21" s="51">
        <f t="shared" si="4"/>
        <v>38.833333333333336</v>
      </c>
      <c r="U21" s="108"/>
      <c r="V21" s="6">
        <v>35.479999999999997</v>
      </c>
      <c r="W21" s="6">
        <v>33.28</v>
      </c>
      <c r="X21" s="6">
        <v>35.5</v>
      </c>
      <c r="Y21" s="6">
        <v>33.57</v>
      </c>
      <c r="Z21" s="6">
        <v>35.67</v>
      </c>
      <c r="AA21" s="6">
        <v>30.81</v>
      </c>
      <c r="AC21" s="6">
        <f t="shared" si="5"/>
        <v>6</v>
      </c>
      <c r="AD21" s="51">
        <f t="shared" si="8"/>
        <v>34.051666666666669</v>
      </c>
      <c r="AE21" s="108"/>
      <c r="AF21" s="6">
        <v>7.1</v>
      </c>
      <c r="AG21" s="6">
        <v>12.4</v>
      </c>
      <c r="AH21" s="6">
        <v>8.4</v>
      </c>
      <c r="AI21" s="6">
        <v>9.1999999999999993</v>
      </c>
      <c r="AJ21" s="6">
        <v>8.4</v>
      </c>
      <c r="AK21" s="6">
        <v>12.5</v>
      </c>
      <c r="AL21" s="1"/>
      <c r="AM21" s="6">
        <f t="shared" si="6"/>
        <v>6</v>
      </c>
      <c r="AN21" s="51">
        <f t="shared" si="7"/>
        <v>9.6666666666666661</v>
      </c>
    </row>
    <row r="22" spans="1:97" x14ac:dyDescent="0.3">
      <c r="A22" s="68">
        <v>19</v>
      </c>
      <c r="B22" s="6">
        <v>9188</v>
      </c>
      <c r="C22" s="6">
        <v>7756</v>
      </c>
      <c r="D22" s="6">
        <v>6842</v>
      </c>
      <c r="E22" s="6">
        <v>4232</v>
      </c>
      <c r="F22" s="6">
        <v>7088</v>
      </c>
      <c r="G22" s="6">
        <v>12602</v>
      </c>
      <c r="H22" s="34"/>
      <c r="I22" s="1">
        <f t="shared" si="1"/>
        <v>6</v>
      </c>
      <c r="J22" s="51">
        <f t="shared" si="2"/>
        <v>7951.333333333333</v>
      </c>
      <c r="L22" s="6">
        <v>21</v>
      </c>
      <c r="M22" s="6">
        <v>32</v>
      </c>
      <c r="N22" s="6">
        <v>56</v>
      </c>
      <c r="O22" s="6">
        <v>49</v>
      </c>
      <c r="P22" s="6">
        <v>47</v>
      </c>
      <c r="Q22" s="6">
        <v>61</v>
      </c>
      <c r="S22" s="6">
        <f t="shared" si="3"/>
        <v>6</v>
      </c>
      <c r="T22" s="51">
        <f t="shared" si="4"/>
        <v>44.333333333333336</v>
      </c>
      <c r="U22" s="108"/>
      <c r="V22" s="6">
        <v>33.53</v>
      </c>
      <c r="W22" s="6">
        <v>33.799999999999997</v>
      </c>
      <c r="X22" s="6">
        <v>33.4</v>
      </c>
      <c r="Y22" s="6">
        <v>32.51</v>
      </c>
      <c r="Z22" s="6">
        <v>33.479999999999997</v>
      </c>
      <c r="AA22" s="6">
        <v>35.71</v>
      </c>
      <c r="AC22" s="6">
        <f t="shared" si="5"/>
        <v>6</v>
      </c>
      <c r="AD22" s="51">
        <f t="shared" si="8"/>
        <v>33.73833333333333</v>
      </c>
      <c r="AE22" s="108"/>
      <c r="AF22" s="6">
        <v>8.6999999999999993</v>
      </c>
      <c r="AG22" s="6">
        <v>9.1</v>
      </c>
      <c r="AH22" s="6">
        <v>7</v>
      </c>
      <c r="AI22" s="6">
        <v>8.5</v>
      </c>
      <c r="AJ22" s="6">
        <v>7.6</v>
      </c>
      <c r="AK22" s="6">
        <v>7.9</v>
      </c>
      <c r="AL22" s="1"/>
      <c r="AM22" s="6">
        <f t="shared" si="6"/>
        <v>6</v>
      </c>
      <c r="AN22" s="51">
        <f t="shared" si="7"/>
        <v>8.1333333333333329</v>
      </c>
    </row>
    <row r="23" spans="1:97" x14ac:dyDescent="0.3">
      <c r="A23" s="68">
        <v>20</v>
      </c>
      <c r="B23" s="6">
        <v>16424</v>
      </c>
      <c r="C23" s="6">
        <v>11470</v>
      </c>
      <c r="D23" s="6">
        <v>8016</v>
      </c>
      <c r="E23" s="6">
        <v>13724</v>
      </c>
      <c r="F23" s="6">
        <v>12594</v>
      </c>
      <c r="G23" s="34"/>
      <c r="H23" s="34"/>
      <c r="I23" s="1">
        <f t="shared" si="1"/>
        <v>5</v>
      </c>
      <c r="J23" s="51">
        <f t="shared" si="2"/>
        <v>12445.6</v>
      </c>
      <c r="L23" s="6">
        <v>49</v>
      </c>
      <c r="M23" s="6">
        <v>67</v>
      </c>
      <c r="N23" s="6">
        <v>70</v>
      </c>
      <c r="O23" s="6">
        <v>64</v>
      </c>
      <c r="P23" s="6">
        <v>52</v>
      </c>
      <c r="Q23" s="34"/>
      <c r="S23" s="6">
        <f t="shared" si="3"/>
        <v>5</v>
      </c>
      <c r="T23" s="51">
        <f t="shared" si="4"/>
        <v>60.4</v>
      </c>
      <c r="U23" s="108"/>
      <c r="V23" s="6">
        <v>36.840000000000003</v>
      </c>
      <c r="W23" s="6">
        <v>34.94</v>
      </c>
      <c r="X23" s="6">
        <v>33.6</v>
      </c>
      <c r="Y23" s="6">
        <v>35.75</v>
      </c>
      <c r="Z23" s="6">
        <v>35.22</v>
      </c>
      <c r="AA23" s="34"/>
      <c r="AC23" s="6">
        <f t="shared" si="5"/>
        <v>5</v>
      </c>
      <c r="AD23" s="51">
        <f t="shared" si="8"/>
        <v>35.269999999999996</v>
      </c>
      <c r="AE23" s="108"/>
      <c r="AF23" s="6">
        <v>7.7</v>
      </c>
      <c r="AG23" s="6">
        <v>7.8</v>
      </c>
      <c r="AH23" s="6">
        <v>10.1</v>
      </c>
      <c r="AI23" s="6">
        <v>9.6</v>
      </c>
      <c r="AJ23" s="6">
        <v>10.3</v>
      </c>
      <c r="AK23" s="6"/>
      <c r="AL23" s="1"/>
      <c r="AM23" s="6">
        <f t="shared" si="6"/>
        <v>5</v>
      </c>
      <c r="AN23" s="51">
        <f t="shared" si="7"/>
        <v>9.1</v>
      </c>
    </row>
    <row r="24" spans="1:97" x14ac:dyDescent="0.3">
      <c r="A24" s="71">
        <v>21</v>
      </c>
      <c r="B24" s="9">
        <v>4124</v>
      </c>
      <c r="C24" s="9">
        <v>1670</v>
      </c>
      <c r="D24" s="9">
        <v>1192</v>
      </c>
      <c r="E24" s="9">
        <v>4846</v>
      </c>
      <c r="F24" s="9">
        <v>3946</v>
      </c>
      <c r="G24" s="35"/>
      <c r="H24" s="35"/>
      <c r="I24" s="72">
        <f t="shared" si="1"/>
        <v>5</v>
      </c>
      <c r="J24" s="55">
        <f t="shared" si="2"/>
        <v>3155.6</v>
      </c>
      <c r="L24" s="9">
        <v>24</v>
      </c>
      <c r="M24" s="9">
        <v>25</v>
      </c>
      <c r="N24" s="9">
        <v>25</v>
      </c>
      <c r="O24" s="9">
        <v>29</v>
      </c>
      <c r="P24" s="9">
        <v>26</v>
      </c>
      <c r="Q24" s="35"/>
      <c r="R24" s="49"/>
      <c r="S24" s="9">
        <f t="shared" si="3"/>
        <v>5</v>
      </c>
      <c r="T24" s="55">
        <f t="shared" si="4"/>
        <v>25.8</v>
      </c>
      <c r="U24" s="108"/>
      <c r="V24" s="9">
        <v>32.19</v>
      </c>
      <c r="W24" s="9">
        <v>31.06</v>
      </c>
      <c r="X24" s="9">
        <v>31.01</v>
      </c>
      <c r="Y24" s="9">
        <v>32.6</v>
      </c>
      <c r="Z24" s="9">
        <v>31.54</v>
      </c>
      <c r="AA24" s="35"/>
      <c r="AB24" s="49"/>
      <c r="AC24" s="9">
        <f t="shared" si="5"/>
        <v>5</v>
      </c>
      <c r="AD24" s="55">
        <f t="shared" si="8"/>
        <v>31.68</v>
      </c>
      <c r="AE24" s="108"/>
      <c r="AF24" s="9">
        <v>10.8</v>
      </c>
      <c r="AG24" s="9">
        <v>9.8000000000000007</v>
      </c>
      <c r="AH24" s="9">
        <v>9</v>
      </c>
      <c r="AI24" s="9">
        <v>7.9</v>
      </c>
      <c r="AJ24" s="9">
        <v>10.3</v>
      </c>
      <c r="AK24" s="35"/>
      <c r="AL24" s="72"/>
      <c r="AM24" s="9">
        <f t="shared" si="6"/>
        <v>5</v>
      </c>
      <c r="AN24" s="55">
        <f t="shared" si="7"/>
        <v>9.5599999999999987</v>
      </c>
    </row>
    <row r="25" spans="1:97" ht="15" thickBot="1" x14ac:dyDescent="0.35">
      <c r="A25" s="74" t="s">
        <v>144</v>
      </c>
      <c r="B25" s="74">
        <f>COUNT(B4:B24)</f>
        <v>20</v>
      </c>
      <c r="F25" s="127" t="s">
        <v>136</v>
      </c>
      <c r="G25" s="127"/>
      <c r="H25" s="127"/>
      <c r="I25" s="101">
        <f>AVERAGE(I4:I24)</f>
        <v>5.9</v>
      </c>
      <c r="J25" s="63">
        <f>AVERAGE(J4:J24)</f>
        <v>7896.56142857143</v>
      </c>
      <c r="T25" s="63">
        <f>AVERAGE(T4:T24)</f>
        <v>43.767857142857139</v>
      </c>
      <c r="U25" s="109"/>
      <c r="AD25" s="63">
        <f>AVERAGE(AD4:AD24)</f>
        <v>33.606264285714282</v>
      </c>
      <c r="AE25" s="109"/>
      <c r="AL25" s="102" t="s">
        <v>129</v>
      </c>
      <c r="AM25" s="103">
        <f>AVERAGE(AM4:AM24)</f>
        <v>5.9</v>
      </c>
      <c r="AN25" s="104">
        <f>AVERAGE(AN4:AN24)</f>
        <v>9.0992380952380945</v>
      </c>
    </row>
    <row r="26" spans="1:97" ht="15" thickTop="1" x14ac:dyDescent="0.3">
      <c r="F26" s="99"/>
      <c r="G26" s="99"/>
      <c r="H26" s="99"/>
      <c r="I26" s="48"/>
    </row>
    <row r="27" spans="1:97" x14ac:dyDescent="0.3">
      <c r="A27" s="3" t="s">
        <v>141</v>
      </c>
      <c r="F27" s="99"/>
      <c r="G27" s="99"/>
      <c r="H27" s="99"/>
      <c r="I27" s="48"/>
    </row>
    <row r="28" spans="1:97" x14ac:dyDescent="0.3">
      <c r="B28" s="122" t="s">
        <v>126</v>
      </c>
      <c r="C28" s="123"/>
      <c r="D28" s="123"/>
      <c r="E28" s="123"/>
      <c r="F28" s="123"/>
      <c r="G28" s="123"/>
      <c r="H28" s="124"/>
      <c r="I28" s="1"/>
      <c r="J28" s="1"/>
      <c r="K28" s="1"/>
      <c r="L28" s="122" t="s">
        <v>127</v>
      </c>
      <c r="M28" s="123"/>
      <c r="N28" s="123"/>
      <c r="O28" s="123"/>
      <c r="P28" s="123"/>
      <c r="Q28" s="123"/>
      <c r="R28" s="124"/>
      <c r="S28" s="1"/>
      <c r="T28" s="1"/>
      <c r="U28" s="107"/>
      <c r="V28" s="122" t="s">
        <v>259</v>
      </c>
      <c r="W28" s="123"/>
      <c r="X28" s="123"/>
      <c r="Y28" s="123"/>
      <c r="Z28" s="123"/>
      <c r="AA28" s="123"/>
      <c r="AB28" s="124"/>
      <c r="AC28" s="1"/>
      <c r="AD28" s="1"/>
      <c r="AE28" s="107"/>
      <c r="AF28" s="122" t="s">
        <v>258</v>
      </c>
      <c r="AG28" s="123"/>
      <c r="AH28" s="123"/>
      <c r="AI28" s="123"/>
      <c r="AJ28" s="123"/>
      <c r="AK28" s="123"/>
      <c r="AL28" s="124"/>
    </row>
    <row r="29" spans="1:97" x14ac:dyDescent="0.3">
      <c r="A29" s="1"/>
      <c r="B29" s="39">
        <v>1</v>
      </c>
      <c r="C29" s="39">
        <v>2</v>
      </c>
      <c r="D29" s="39">
        <v>3</v>
      </c>
      <c r="E29" s="39">
        <v>4</v>
      </c>
      <c r="F29" s="39">
        <v>5</v>
      </c>
      <c r="G29" s="39">
        <v>6</v>
      </c>
      <c r="H29" s="39">
        <v>7</v>
      </c>
      <c r="I29" s="39" t="s">
        <v>128</v>
      </c>
      <c r="J29" s="39" t="s">
        <v>129</v>
      </c>
      <c r="L29" s="39">
        <v>1</v>
      </c>
      <c r="M29" s="39">
        <v>2</v>
      </c>
      <c r="N29" s="39">
        <v>3</v>
      </c>
      <c r="O29" s="39">
        <v>4</v>
      </c>
      <c r="P29" s="39">
        <v>5</v>
      </c>
      <c r="Q29" s="39">
        <v>6</v>
      </c>
      <c r="R29" s="39">
        <v>7</v>
      </c>
      <c r="S29" s="39" t="s">
        <v>128</v>
      </c>
      <c r="T29" s="39" t="s">
        <v>129</v>
      </c>
      <c r="U29" s="107"/>
      <c r="V29" s="39">
        <v>1</v>
      </c>
      <c r="W29" s="39">
        <v>2</v>
      </c>
      <c r="X29" s="39">
        <v>3</v>
      </c>
      <c r="Y29" s="39">
        <v>4</v>
      </c>
      <c r="Z29" s="39">
        <v>5</v>
      </c>
      <c r="AA29" s="39">
        <v>6</v>
      </c>
      <c r="AB29" s="82">
        <v>7</v>
      </c>
      <c r="AC29" s="39" t="s">
        <v>128</v>
      </c>
      <c r="AD29" s="39" t="s">
        <v>129</v>
      </c>
      <c r="AE29" s="107"/>
      <c r="AF29" s="39">
        <v>1</v>
      </c>
      <c r="AG29" s="39">
        <v>2</v>
      </c>
      <c r="AH29" s="39">
        <v>3</v>
      </c>
      <c r="AI29" s="39">
        <v>4</v>
      </c>
      <c r="AJ29" s="39">
        <v>5</v>
      </c>
      <c r="AK29" s="39">
        <v>6</v>
      </c>
      <c r="AL29" s="39">
        <v>7</v>
      </c>
      <c r="AM29" s="32" t="s">
        <v>128</v>
      </c>
      <c r="AN29" s="32" t="s">
        <v>129</v>
      </c>
    </row>
    <row r="30" spans="1:97" s="30" customFormat="1" x14ac:dyDescent="0.3">
      <c r="A30" s="68">
        <v>1</v>
      </c>
      <c r="B30" s="65"/>
      <c r="C30" s="65"/>
      <c r="D30" s="65"/>
      <c r="E30" s="65"/>
      <c r="F30" s="65"/>
      <c r="G30" s="65"/>
      <c r="H30" s="65"/>
      <c r="I30" s="4"/>
      <c r="J30" s="51"/>
      <c r="K30" s="100"/>
      <c r="L30" s="65"/>
      <c r="M30" s="65"/>
      <c r="N30" s="65"/>
      <c r="O30" s="65"/>
      <c r="P30" s="65"/>
      <c r="Q30" s="65"/>
      <c r="R30" s="65"/>
      <c r="S30" s="4"/>
      <c r="T30" s="64"/>
      <c r="U30" s="110"/>
      <c r="V30" s="65"/>
      <c r="W30" s="65"/>
      <c r="X30" s="65"/>
      <c r="Y30" s="65"/>
      <c r="Z30" s="65"/>
      <c r="AA30" s="65"/>
      <c r="AB30" s="29"/>
      <c r="AC30" s="4"/>
      <c r="AD30" s="87"/>
      <c r="AE30" s="108"/>
      <c r="AF30" s="67"/>
      <c r="AG30" s="67"/>
      <c r="AH30" s="67"/>
      <c r="AI30" s="67"/>
      <c r="AJ30" s="67"/>
      <c r="AK30" s="67"/>
      <c r="AL30" s="67"/>
      <c r="AM30" s="4"/>
      <c r="AN30" s="87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</row>
    <row r="31" spans="1:97" s="47" customFormat="1" x14ac:dyDescent="0.3">
      <c r="A31" s="68">
        <v>2</v>
      </c>
      <c r="B31" s="8">
        <v>5426</v>
      </c>
      <c r="C31" s="8">
        <v>13900</v>
      </c>
      <c r="D31" s="8">
        <v>14322</v>
      </c>
      <c r="E31" s="8">
        <v>19560</v>
      </c>
      <c r="F31" s="8">
        <v>17420</v>
      </c>
      <c r="G31" s="8">
        <v>7986</v>
      </c>
      <c r="H31" s="8"/>
      <c r="I31" s="6">
        <f t="shared" ref="I31:I50" si="9">COUNT(B31:H31)</f>
        <v>6</v>
      </c>
      <c r="J31" s="51">
        <f t="shared" ref="J31:J50" si="10">SUM(B31:H31)/I31</f>
        <v>13102.333333333334</v>
      </c>
      <c r="K31" s="100"/>
      <c r="L31" s="8">
        <v>37</v>
      </c>
      <c r="M31" s="8">
        <v>84</v>
      </c>
      <c r="N31" s="8">
        <v>57</v>
      </c>
      <c r="O31" s="8">
        <v>50</v>
      </c>
      <c r="P31" s="8">
        <v>63</v>
      </c>
      <c r="Q31" s="8">
        <v>34</v>
      </c>
      <c r="R31" s="8"/>
      <c r="S31" s="6">
        <f t="shared" ref="S31:S50" si="11">COUNT(L31:R31)</f>
        <v>6</v>
      </c>
      <c r="T31" s="36">
        <f t="shared" ref="T31:T50" si="12">SUM(L31:R31)/S31</f>
        <v>54.166666666666664</v>
      </c>
      <c r="U31" s="110"/>
      <c r="V31" s="8">
        <v>32.53</v>
      </c>
      <c r="W31" s="8">
        <v>35.92</v>
      </c>
      <c r="X31" s="8">
        <v>36.090000000000003</v>
      </c>
      <c r="Y31" s="8">
        <v>38.04</v>
      </c>
      <c r="Z31" s="8">
        <v>37.53</v>
      </c>
      <c r="AA31" s="8">
        <v>33.51</v>
      </c>
      <c r="AB31" s="2"/>
      <c r="AC31" s="6">
        <f t="shared" ref="AC31:AC50" si="13">COUNT(V31:AB31)</f>
        <v>6</v>
      </c>
      <c r="AD31" s="51">
        <f>SUM(V31:AB31)/AC31</f>
        <v>35.603333333333332</v>
      </c>
      <c r="AE31" s="108"/>
      <c r="AF31" s="105">
        <v>9.3000000000000007</v>
      </c>
      <c r="AG31" s="105">
        <v>9.1</v>
      </c>
      <c r="AH31" s="105">
        <v>8.9</v>
      </c>
      <c r="AI31" s="105">
        <v>7.7</v>
      </c>
      <c r="AJ31" s="105">
        <v>8.3000000000000007</v>
      </c>
      <c r="AK31" s="105">
        <v>8</v>
      </c>
      <c r="AL31" s="105"/>
      <c r="AM31" s="6">
        <f t="shared" ref="AM31:AM50" si="14">COUNT(AF31:AL31)</f>
        <v>6</v>
      </c>
      <c r="AN31" s="51">
        <f t="shared" ref="AN31:AN50" si="15">AVERAGE(AF31:AL31)</f>
        <v>8.5499999999999989</v>
      </c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</row>
    <row r="32" spans="1:97" x14ac:dyDescent="0.3">
      <c r="A32" s="68">
        <v>3</v>
      </c>
      <c r="B32" s="6">
        <v>9530</v>
      </c>
      <c r="C32" s="6">
        <v>10482</v>
      </c>
      <c r="D32" s="6">
        <v>19122</v>
      </c>
      <c r="E32" s="6">
        <v>8734</v>
      </c>
      <c r="F32" s="6">
        <v>24652</v>
      </c>
      <c r="G32" s="6">
        <v>8224</v>
      </c>
      <c r="H32" s="6"/>
      <c r="I32" s="6">
        <f t="shared" si="9"/>
        <v>6</v>
      </c>
      <c r="J32" s="51">
        <f t="shared" si="10"/>
        <v>13457.333333333334</v>
      </c>
      <c r="K32" s="100"/>
      <c r="L32" s="6">
        <v>27</v>
      </c>
      <c r="M32" s="6">
        <v>54</v>
      </c>
      <c r="N32" s="6">
        <v>69</v>
      </c>
      <c r="O32" s="6">
        <v>65</v>
      </c>
      <c r="P32" s="6">
        <v>51</v>
      </c>
      <c r="Q32" s="6">
        <v>65</v>
      </c>
      <c r="R32" s="6"/>
      <c r="S32" s="6">
        <f t="shared" si="11"/>
        <v>6</v>
      </c>
      <c r="T32" s="36">
        <f t="shared" si="12"/>
        <v>55.166666666666664</v>
      </c>
      <c r="U32" s="110"/>
      <c r="V32" s="6">
        <v>34.44</v>
      </c>
      <c r="W32" s="6">
        <v>35.049999999999997</v>
      </c>
      <c r="X32" s="6">
        <v>38.130000000000003</v>
      </c>
      <c r="Y32" s="6">
        <v>34.619999999999997</v>
      </c>
      <c r="Z32" s="6">
        <v>40.06</v>
      </c>
      <c r="AA32" s="6">
        <v>34.31</v>
      </c>
      <c r="AB32" s="1"/>
      <c r="AC32" s="6">
        <f t="shared" si="13"/>
        <v>6</v>
      </c>
      <c r="AD32" s="51">
        <f>SUM(V32:AB32)/AC32</f>
        <v>36.101666666666667</v>
      </c>
      <c r="AE32" s="108"/>
      <c r="AF32" s="34">
        <v>5</v>
      </c>
      <c r="AG32" s="34">
        <v>6.9</v>
      </c>
      <c r="AH32" s="34">
        <v>7.7</v>
      </c>
      <c r="AI32" s="34">
        <v>5.3</v>
      </c>
      <c r="AJ32" s="34">
        <v>6.7</v>
      </c>
      <c r="AK32" s="34">
        <v>4.7</v>
      </c>
      <c r="AL32" s="34"/>
      <c r="AM32" s="6">
        <f t="shared" si="14"/>
        <v>6</v>
      </c>
      <c r="AN32" s="51">
        <f t="shared" si="15"/>
        <v>6.0500000000000007</v>
      </c>
    </row>
    <row r="33" spans="1:97" s="30" customFormat="1" x14ac:dyDescent="0.3">
      <c r="A33" s="68">
        <v>4</v>
      </c>
      <c r="B33" s="40"/>
      <c r="C33" s="40"/>
      <c r="D33" s="40"/>
      <c r="E33" s="40"/>
      <c r="F33" s="40"/>
      <c r="G33" s="40"/>
      <c r="H33" s="40"/>
      <c r="I33" s="6"/>
      <c r="J33" s="51"/>
      <c r="K33" s="100"/>
      <c r="L33" s="40"/>
      <c r="M33" s="40"/>
      <c r="N33" s="40"/>
      <c r="O33" s="40"/>
      <c r="P33" s="40"/>
      <c r="Q33" s="40"/>
      <c r="R33" s="40"/>
      <c r="S33" s="6"/>
      <c r="T33" s="36"/>
      <c r="U33" s="110"/>
      <c r="V33" s="40"/>
      <c r="W33" s="40"/>
      <c r="X33" s="40"/>
      <c r="Y33" s="40"/>
      <c r="Z33" s="40"/>
      <c r="AA33" s="40"/>
      <c r="AB33" s="29"/>
      <c r="AC33" s="6"/>
      <c r="AD33" s="51"/>
      <c r="AE33" s="108"/>
      <c r="AF33" s="42"/>
      <c r="AG33" s="42"/>
      <c r="AH33" s="42"/>
      <c r="AI33" s="42"/>
      <c r="AJ33" s="42"/>
      <c r="AK33" s="42"/>
      <c r="AL33" s="42"/>
      <c r="AM33" s="6"/>
      <c r="AN33" s="51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</row>
    <row r="34" spans="1:97" s="30" customFormat="1" x14ac:dyDescent="0.3">
      <c r="A34" s="68">
        <v>5</v>
      </c>
      <c r="B34" s="40"/>
      <c r="C34" s="40"/>
      <c r="D34" s="40"/>
      <c r="E34" s="40"/>
      <c r="F34" s="40"/>
      <c r="G34" s="40"/>
      <c r="H34" s="40"/>
      <c r="I34" s="6"/>
      <c r="J34" s="51"/>
      <c r="K34" s="100"/>
      <c r="L34" s="40"/>
      <c r="M34" s="40"/>
      <c r="N34" s="40"/>
      <c r="O34" s="40"/>
      <c r="P34" s="40"/>
      <c r="Q34" s="40"/>
      <c r="R34" s="40"/>
      <c r="S34" s="6"/>
      <c r="T34" s="36"/>
      <c r="U34" s="110"/>
      <c r="V34" s="40"/>
      <c r="W34" s="40"/>
      <c r="X34" s="40"/>
      <c r="Y34" s="40"/>
      <c r="Z34" s="40"/>
      <c r="AA34" s="40"/>
      <c r="AB34" s="29"/>
      <c r="AC34" s="6"/>
      <c r="AD34" s="51"/>
      <c r="AE34" s="108"/>
      <c r="AF34" s="42"/>
      <c r="AG34" s="42"/>
      <c r="AH34" s="42"/>
      <c r="AI34" s="42"/>
      <c r="AJ34" s="42"/>
      <c r="AK34" s="42"/>
      <c r="AL34" s="42"/>
      <c r="AM34" s="6"/>
      <c r="AN34" s="51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</row>
    <row r="35" spans="1:97" x14ac:dyDescent="0.3">
      <c r="A35" s="68">
        <v>6</v>
      </c>
      <c r="B35" s="6">
        <v>15566</v>
      </c>
      <c r="C35" s="6">
        <v>9530</v>
      </c>
      <c r="D35" s="6">
        <v>5120</v>
      </c>
      <c r="E35" s="6">
        <v>8710</v>
      </c>
      <c r="F35" s="6">
        <v>15252</v>
      </c>
      <c r="G35" s="6">
        <v>9874</v>
      </c>
      <c r="H35" s="6">
        <v>11422</v>
      </c>
      <c r="I35" s="6">
        <f t="shared" si="9"/>
        <v>7</v>
      </c>
      <c r="J35" s="51">
        <f t="shared" si="10"/>
        <v>10782</v>
      </c>
      <c r="K35" s="100"/>
      <c r="L35" s="6">
        <v>50</v>
      </c>
      <c r="M35" s="6">
        <v>42</v>
      </c>
      <c r="N35" s="6">
        <v>41</v>
      </c>
      <c r="O35" s="6">
        <v>54</v>
      </c>
      <c r="P35" s="6">
        <v>41</v>
      </c>
      <c r="Q35" s="6">
        <v>64</v>
      </c>
      <c r="R35" s="6">
        <v>42</v>
      </c>
      <c r="S35" s="6">
        <f t="shared" si="11"/>
        <v>7</v>
      </c>
      <c r="T35" s="36">
        <f t="shared" si="12"/>
        <v>47.714285714285715</v>
      </c>
      <c r="U35" s="110"/>
      <c r="V35" s="6">
        <v>36.119999999999997</v>
      </c>
      <c r="W35" s="6">
        <v>34.31</v>
      </c>
      <c r="X35" s="6">
        <v>32.81</v>
      </c>
      <c r="Y35" s="6">
        <v>33.99</v>
      </c>
      <c r="Z35" s="6">
        <v>36.64</v>
      </c>
      <c r="AA35" s="6">
        <v>34.659999999999997</v>
      </c>
      <c r="AB35" s="1">
        <v>35.19</v>
      </c>
      <c r="AC35" s="6">
        <f t="shared" si="13"/>
        <v>7</v>
      </c>
      <c r="AD35" s="51">
        <f>SUM(V35:AB35)/AC35</f>
        <v>34.817142857142855</v>
      </c>
      <c r="AE35" s="108"/>
      <c r="AF35" s="6">
        <v>6.5</v>
      </c>
      <c r="AG35" s="6">
        <v>10.1</v>
      </c>
      <c r="AH35" s="6">
        <v>8.4</v>
      </c>
      <c r="AI35" s="6">
        <v>9.3000000000000007</v>
      </c>
      <c r="AJ35" s="6">
        <v>6.5</v>
      </c>
      <c r="AK35" s="6">
        <v>6.4</v>
      </c>
      <c r="AL35" s="6">
        <v>8.9</v>
      </c>
      <c r="AM35" s="6">
        <f t="shared" si="14"/>
        <v>7</v>
      </c>
      <c r="AN35" s="51">
        <f t="shared" si="15"/>
        <v>8.0142857142857142</v>
      </c>
    </row>
    <row r="36" spans="1:97" x14ac:dyDescent="0.3">
      <c r="A36" s="68">
        <v>7</v>
      </c>
      <c r="B36" s="6">
        <v>4458</v>
      </c>
      <c r="C36" s="6">
        <v>6314</v>
      </c>
      <c r="D36" s="6">
        <v>11454</v>
      </c>
      <c r="E36" s="6">
        <v>8334</v>
      </c>
      <c r="F36" s="6">
        <v>7534</v>
      </c>
      <c r="G36" s="6">
        <v>5596</v>
      </c>
      <c r="H36" s="34"/>
      <c r="I36" s="6">
        <f t="shared" si="9"/>
        <v>6</v>
      </c>
      <c r="J36" s="51">
        <f t="shared" si="10"/>
        <v>7281.666666666667</v>
      </c>
      <c r="K36" s="100"/>
      <c r="L36" s="6">
        <v>82</v>
      </c>
      <c r="M36" s="6">
        <v>53</v>
      </c>
      <c r="N36" s="6">
        <v>21</v>
      </c>
      <c r="O36" s="6">
        <v>32</v>
      </c>
      <c r="P36" s="6">
        <v>59</v>
      </c>
      <c r="Q36" s="6">
        <v>50</v>
      </c>
      <c r="R36" s="34"/>
      <c r="S36" s="6">
        <f t="shared" si="11"/>
        <v>6</v>
      </c>
      <c r="T36" s="36">
        <f t="shared" si="12"/>
        <v>49.5</v>
      </c>
      <c r="U36" s="110"/>
      <c r="V36" s="6">
        <v>32.24</v>
      </c>
      <c r="W36" s="6">
        <v>33.42</v>
      </c>
      <c r="X36" s="6">
        <v>35.01</v>
      </c>
      <c r="Y36" s="6">
        <v>33.840000000000003</v>
      </c>
      <c r="Z36" s="6">
        <v>33.840000000000003</v>
      </c>
      <c r="AA36" s="6">
        <v>32.71</v>
      </c>
      <c r="AC36" s="6">
        <f t="shared" si="13"/>
        <v>6</v>
      </c>
      <c r="AD36" s="51">
        <f>SUM(V36:AB36)/AC36</f>
        <v>33.51</v>
      </c>
      <c r="AE36" s="108"/>
      <c r="AF36" s="34">
        <v>8.9</v>
      </c>
      <c r="AG36" s="34">
        <v>9</v>
      </c>
      <c r="AH36" s="34">
        <v>4.9000000000000004</v>
      </c>
      <c r="AI36" s="34">
        <v>6.4</v>
      </c>
      <c r="AJ36" s="34">
        <v>6.8</v>
      </c>
      <c r="AK36" s="34">
        <v>10.9</v>
      </c>
      <c r="AL36" s="34"/>
      <c r="AM36" s="6">
        <f t="shared" si="14"/>
        <v>6</v>
      </c>
      <c r="AN36" s="51">
        <f t="shared" si="15"/>
        <v>7.8166666666666655</v>
      </c>
    </row>
    <row r="37" spans="1:97" s="30" customFormat="1" x14ac:dyDescent="0.3">
      <c r="A37" s="68">
        <v>8</v>
      </c>
      <c r="B37" s="42"/>
      <c r="C37" s="42"/>
      <c r="D37" s="42"/>
      <c r="E37" s="42"/>
      <c r="F37" s="42"/>
      <c r="G37" s="42"/>
      <c r="H37" s="42"/>
      <c r="I37" s="6"/>
      <c r="J37" s="51"/>
      <c r="K37" s="100"/>
      <c r="L37" s="42"/>
      <c r="M37" s="42"/>
      <c r="N37" s="42"/>
      <c r="O37" s="42"/>
      <c r="P37" s="42"/>
      <c r="Q37" s="42"/>
      <c r="R37" s="42"/>
      <c r="S37" s="6"/>
      <c r="T37" s="36"/>
      <c r="U37" s="110"/>
      <c r="V37" s="42"/>
      <c r="W37" s="42"/>
      <c r="X37" s="42"/>
      <c r="Y37" s="42"/>
      <c r="Z37" s="42"/>
      <c r="AA37" s="42"/>
      <c r="AC37" s="6"/>
      <c r="AD37" s="51"/>
      <c r="AE37" s="108"/>
      <c r="AF37" s="42"/>
      <c r="AG37" s="42"/>
      <c r="AH37" s="42"/>
      <c r="AI37" s="42"/>
      <c r="AJ37" s="42"/>
      <c r="AK37" s="42"/>
      <c r="AL37" s="42"/>
      <c r="AM37" s="6"/>
      <c r="AN37" s="51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</row>
    <row r="38" spans="1:97" s="30" customFormat="1" x14ac:dyDescent="0.3">
      <c r="A38" s="68">
        <v>9</v>
      </c>
      <c r="B38" s="40"/>
      <c r="C38" s="40"/>
      <c r="D38" s="40"/>
      <c r="E38" s="40"/>
      <c r="F38" s="40"/>
      <c r="G38" s="40"/>
      <c r="H38" s="42"/>
      <c r="I38" s="6"/>
      <c r="J38" s="51"/>
      <c r="K38" s="100"/>
      <c r="L38" s="40"/>
      <c r="M38" s="40"/>
      <c r="N38" s="40"/>
      <c r="O38" s="40"/>
      <c r="P38" s="40"/>
      <c r="Q38" s="40"/>
      <c r="R38" s="42"/>
      <c r="S38" s="6"/>
      <c r="T38" s="36"/>
      <c r="U38" s="110"/>
      <c r="V38" s="40"/>
      <c r="W38" s="40"/>
      <c r="X38" s="40"/>
      <c r="Y38" s="40"/>
      <c r="Z38" s="40"/>
      <c r="AA38" s="40"/>
      <c r="AC38" s="6"/>
      <c r="AD38" s="51"/>
      <c r="AE38" s="108"/>
      <c r="AF38" s="42"/>
      <c r="AG38" s="42"/>
      <c r="AH38" s="42"/>
      <c r="AI38" s="42"/>
      <c r="AJ38" s="42"/>
      <c r="AK38" s="42"/>
      <c r="AL38" s="42"/>
      <c r="AM38" s="6"/>
      <c r="AN38" s="51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</row>
    <row r="39" spans="1:97" x14ac:dyDescent="0.3">
      <c r="A39" s="68">
        <v>10</v>
      </c>
      <c r="B39" s="6">
        <v>12268</v>
      </c>
      <c r="C39" s="6">
        <v>11198</v>
      </c>
      <c r="D39" s="6">
        <v>14298</v>
      </c>
      <c r="E39" s="6">
        <v>13398</v>
      </c>
      <c r="F39" s="6">
        <v>12756</v>
      </c>
      <c r="G39" s="6">
        <v>11234</v>
      </c>
      <c r="H39" s="6"/>
      <c r="I39" s="6">
        <f t="shared" si="9"/>
        <v>6</v>
      </c>
      <c r="J39" s="51">
        <f t="shared" si="10"/>
        <v>12525.333333333334</v>
      </c>
      <c r="K39" s="100"/>
      <c r="L39" s="6">
        <v>59</v>
      </c>
      <c r="M39" s="6">
        <v>64</v>
      </c>
      <c r="N39" s="6">
        <v>43</v>
      </c>
      <c r="O39" s="6">
        <v>64</v>
      </c>
      <c r="P39" s="6">
        <v>59</v>
      </c>
      <c r="Q39" s="6">
        <v>55</v>
      </c>
      <c r="R39" s="6"/>
      <c r="S39" s="6">
        <f t="shared" si="11"/>
        <v>6</v>
      </c>
      <c r="T39" s="36">
        <f t="shared" si="12"/>
        <v>57.333333333333336</v>
      </c>
      <c r="U39" s="110"/>
      <c r="V39" s="6">
        <v>34.96</v>
      </c>
      <c r="W39" s="6">
        <v>34.83</v>
      </c>
      <c r="X39" s="6">
        <v>36.61</v>
      </c>
      <c r="Y39" s="6">
        <v>36.22</v>
      </c>
      <c r="Z39" s="6">
        <v>35.520000000000003</v>
      </c>
      <c r="AA39" s="6">
        <v>34.950000000000003</v>
      </c>
      <c r="AB39" s="1"/>
      <c r="AC39" s="6">
        <f t="shared" si="13"/>
        <v>6</v>
      </c>
      <c r="AD39" s="51">
        <f>SUM(V39:AB39)/AC39</f>
        <v>35.515000000000008</v>
      </c>
      <c r="AE39" s="108"/>
      <c r="AF39" s="6">
        <v>7.9</v>
      </c>
      <c r="AG39" s="6">
        <v>10</v>
      </c>
      <c r="AH39" s="6">
        <v>7</v>
      </c>
      <c r="AI39" s="6">
        <v>8</v>
      </c>
      <c r="AJ39" s="6">
        <v>8.6999999999999993</v>
      </c>
      <c r="AK39" s="6">
        <v>8.1999999999999993</v>
      </c>
      <c r="AL39" s="6"/>
      <c r="AM39" s="6">
        <f t="shared" si="14"/>
        <v>6</v>
      </c>
      <c r="AN39" s="51">
        <f t="shared" si="15"/>
        <v>8.2999999999999989</v>
      </c>
    </row>
    <row r="40" spans="1:97" s="30" customFormat="1" x14ac:dyDescent="0.3">
      <c r="A40" s="68">
        <v>11</v>
      </c>
      <c r="B40" s="6">
        <v>7004</v>
      </c>
      <c r="C40" s="6">
        <v>7300</v>
      </c>
      <c r="D40" s="6">
        <v>8980</v>
      </c>
      <c r="E40" s="6">
        <v>4928</v>
      </c>
      <c r="F40" s="6"/>
      <c r="G40" s="6"/>
      <c r="H40" s="6"/>
      <c r="I40" s="6">
        <f t="shared" si="9"/>
        <v>4</v>
      </c>
      <c r="J40" s="51">
        <f t="shared" si="10"/>
        <v>7053</v>
      </c>
      <c r="K40" s="100"/>
      <c r="L40" s="6">
        <v>46</v>
      </c>
      <c r="M40" s="6">
        <v>44</v>
      </c>
      <c r="N40" s="6">
        <v>54</v>
      </c>
      <c r="O40" s="6">
        <v>44</v>
      </c>
      <c r="P40" s="6"/>
      <c r="Q40" s="6"/>
      <c r="R40" s="6"/>
      <c r="S40" s="6">
        <f t="shared" si="11"/>
        <v>4</v>
      </c>
      <c r="T40" s="36">
        <f t="shared" si="12"/>
        <v>47</v>
      </c>
      <c r="U40" s="110"/>
      <c r="V40" s="6">
        <v>29.54</v>
      </c>
      <c r="W40" s="6">
        <v>20.54</v>
      </c>
      <c r="X40" s="6">
        <v>33.81</v>
      </c>
      <c r="Y40" s="6">
        <v>32.07</v>
      </c>
      <c r="Z40" s="6"/>
      <c r="AA40" s="6"/>
      <c r="AB40" s="1"/>
      <c r="AC40" s="6">
        <f t="shared" si="13"/>
        <v>4</v>
      </c>
      <c r="AD40" s="51">
        <f>SUM(V40:AB40)/AC40</f>
        <v>28.990000000000002</v>
      </c>
      <c r="AE40" s="108"/>
      <c r="AF40" s="6">
        <v>7.5</v>
      </c>
      <c r="AG40" s="6">
        <v>8.8000000000000007</v>
      </c>
      <c r="AH40" s="6">
        <v>8.1</v>
      </c>
      <c r="AI40" s="6">
        <v>6.6</v>
      </c>
      <c r="AJ40" s="6"/>
      <c r="AK40" s="6"/>
      <c r="AL40" s="6"/>
      <c r="AM40" s="6">
        <f t="shared" si="14"/>
        <v>4</v>
      </c>
      <c r="AN40" s="51">
        <f t="shared" si="15"/>
        <v>7.75</v>
      </c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</row>
    <row r="41" spans="1:97" x14ac:dyDescent="0.3">
      <c r="A41" s="68">
        <v>12</v>
      </c>
      <c r="B41" s="6">
        <v>1424</v>
      </c>
      <c r="C41" s="6">
        <v>8674</v>
      </c>
      <c r="D41" s="6">
        <v>14570</v>
      </c>
      <c r="E41" s="6">
        <v>4218</v>
      </c>
      <c r="F41" s="6">
        <v>2418</v>
      </c>
      <c r="G41" s="6">
        <v>9260</v>
      </c>
      <c r="H41" s="6"/>
      <c r="I41" s="6">
        <f t="shared" si="9"/>
        <v>6</v>
      </c>
      <c r="J41" s="51">
        <f t="shared" si="10"/>
        <v>6760.666666666667</v>
      </c>
      <c r="K41" s="100"/>
      <c r="L41" s="6">
        <v>26</v>
      </c>
      <c r="M41" s="6">
        <v>39</v>
      </c>
      <c r="N41" s="6">
        <v>43</v>
      </c>
      <c r="O41" s="6">
        <v>26</v>
      </c>
      <c r="P41" s="6">
        <v>27</v>
      </c>
      <c r="Q41" s="6">
        <v>35</v>
      </c>
      <c r="R41" s="6"/>
      <c r="S41" s="6">
        <f t="shared" si="11"/>
        <v>6</v>
      </c>
      <c r="T41" s="36">
        <f t="shared" si="12"/>
        <v>32.666666666666664</v>
      </c>
      <c r="U41" s="110"/>
      <c r="V41" s="6">
        <v>30.73</v>
      </c>
      <c r="W41" s="6">
        <v>33.729999999999997</v>
      </c>
      <c r="X41" s="6">
        <v>36.69</v>
      </c>
      <c r="Y41" s="6">
        <v>32.03</v>
      </c>
      <c r="Z41" s="6">
        <v>31.24</v>
      </c>
      <c r="AA41" s="6">
        <v>34.049999999999997</v>
      </c>
      <c r="AB41" s="1"/>
      <c r="AC41" s="6">
        <f t="shared" si="13"/>
        <v>6</v>
      </c>
      <c r="AD41" s="51">
        <f>SUM(V41:AB41)/AC41</f>
        <v>33.07833333333334</v>
      </c>
      <c r="AE41" s="108"/>
      <c r="AF41" s="6">
        <v>14.3</v>
      </c>
      <c r="AG41" s="6">
        <v>12</v>
      </c>
      <c r="AH41" s="6">
        <v>7.8</v>
      </c>
      <c r="AI41" s="6">
        <v>12.7</v>
      </c>
      <c r="AJ41" s="6">
        <v>14.5</v>
      </c>
      <c r="AK41" s="6">
        <v>12.1</v>
      </c>
      <c r="AL41" s="6"/>
      <c r="AM41" s="6">
        <f t="shared" si="14"/>
        <v>6</v>
      </c>
      <c r="AN41" s="51">
        <f t="shared" si="15"/>
        <v>12.233333333333333</v>
      </c>
    </row>
    <row r="42" spans="1:97" x14ac:dyDescent="0.3">
      <c r="A42" s="68">
        <v>13</v>
      </c>
      <c r="B42" s="40"/>
      <c r="C42" s="40"/>
      <c r="D42" s="40"/>
      <c r="E42" s="40"/>
      <c r="F42" s="40"/>
      <c r="G42" s="40"/>
      <c r="H42" s="40"/>
      <c r="I42" s="40"/>
      <c r="J42" s="51"/>
      <c r="K42" s="100"/>
      <c r="L42" s="40"/>
      <c r="M42" s="40"/>
      <c r="N42" s="40"/>
      <c r="O42" s="40"/>
      <c r="P42" s="40"/>
      <c r="Q42" s="40"/>
      <c r="R42" s="40"/>
      <c r="S42" s="6"/>
      <c r="T42" s="36"/>
      <c r="U42" s="110"/>
      <c r="V42" s="40"/>
      <c r="W42" s="40"/>
      <c r="X42" s="40"/>
      <c r="Y42" s="40"/>
      <c r="Z42" s="40"/>
      <c r="AA42" s="40"/>
      <c r="AB42" s="29"/>
      <c r="AC42" s="8"/>
      <c r="AD42" s="51"/>
      <c r="AE42" s="108"/>
      <c r="AF42" s="40"/>
      <c r="AG42" s="40"/>
      <c r="AH42" s="40"/>
      <c r="AI42" s="40"/>
      <c r="AJ42" s="40"/>
      <c r="AK42" s="40"/>
      <c r="AL42" s="40"/>
      <c r="AM42" s="6"/>
      <c r="AN42" s="51"/>
    </row>
    <row r="43" spans="1:97" x14ac:dyDescent="0.3">
      <c r="A43" s="68">
        <v>14</v>
      </c>
      <c r="B43" s="6">
        <v>4408</v>
      </c>
      <c r="C43" s="6">
        <v>5102</v>
      </c>
      <c r="D43" s="6">
        <v>4886</v>
      </c>
      <c r="E43" s="6">
        <v>7064</v>
      </c>
      <c r="F43" s="6">
        <v>8142</v>
      </c>
      <c r="G43" s="6">
        <v>14164</v>
      </c>
      <c r="H43" s="6"/>
      <c r="I43" s="6">
        <f t="shared" si="9"/>
        <v>6</v>
      </c>
      <c r="J43" s="51">
        <f t="shared" si="10"/>
        <v>7294.333333333333</v>
      </c>
      <c r="K43" s="100"/>
      <c r="L43" s="6">
        <v>42</v>
      </c>
      <c r="M43" s="6">
        <v>38</v>
      </c>
      <c r="N43" s="6">
        <v>45</v>
      </c>
      <c r="O43" s="6">
        <v>43</v>
      </c>
      <c r="P43" s="6">
        <v>43</v>
      </c>
      <c r="Q43" s="6">
        <v>45</v>
      </c>
      <c r="R43" s="6"/>
      <c r="S43" s="6">
        <f t="shared" si="11"/>
        <v>6</v>
      </c>
      <c r="T43" s="36">
        <f t="shared" si="12"/>
        <v>42.666666666666664</v>
      </c>
      <c r="U43" s="110"/>
      <c r="V43" s="6">
        <v>31.95</v>
      </c>
      <c r="W43" s="6">
        <v>32.22</v>
      </c>
      <c r="X43" s="6">
        <v>32.15</v>
      </c>
      <c r="Y43" s="6">
        <v>33.19</v>
      </c>
      <c r="Z43" s="6">
        <v>33.729999999999997</v>
      </c>
      <c r="AA43" s="6">
        <v>36</v>
      </c>
      <c r="AB43" s="1"/>
      <c r="AC43" s="6">
        <f t="shared" si="13"/>
        <v>6</v>
      </c>
      <c r="AD43" s="51">
        <f>SUM(V43:AB43)/AC43</f>
        <v>33.206666666666663</v>
      </c>
      <c r="AE43" s="108"/>
      <c r="AF43" s="6">
        <v>13.7</v>
      </c>
      <c r="AG43" s="6">
        <v>11.3</v>
      </c>
      <c r="AH43" s="6">
        <v>11.3</v>
      </c>
      <c r="AI43" s="6">
        <v>8.8000000000000007</v>
      </c>
      <c r="AJ43" s="6">
        <v>8.1999999999999993</v>
      </c>
      <c r="AK43" s="6">
        <v>8.3000000000000007</v>
      </c>
      <c r="AL43" s="34"/>
      <c r="AM43" s="6">
        <f t="shared" si="14"/>
        <v>6</v>
      </c>
      <c r="AN43" s="51">
        <f t="shared" si="15"/>
        <v>10.266666666666666</v>
      </c>
    </row>
    <row r="44" spans="1:97" x14ac:dyDescent="0.3">
      <c r="A44" s="68">
        <v>15</v>
      </c>
      <c r="B44" s="6">
        <v>1580</v>
      </c>
      <c r="C44" s="6">
        <v>1924</v>
      </c>
      <c r="D44" s="6">
        <v>2348</v>
      </c>
      <c r="E44" s="6">
        <v>1920</v>
      </c>
      <c r="F44" s="6">
        <v>2054</v>
      </c>
      <c r="G44" s="6">
        <v>2192</v>
      </c>
      <c r="H44" s="6"/>
      <c r="I44" s="6">
        <f t="shared" si="9"/>
        <v>6</v>
      </c>
      <c r="J44" s="51">
        <f t="shared" si="10"/>
        <v>2003</v>
      </c>
      <c r="K44" s="100"/>
      <c r="L44" s="6">
        <v>19</v>
      </c>
      <c r="M44" s="6">
        <v>25</v>
      </c>
      <c r="N44" s="6">
        <v>28</v>
      </c>
      <c r="O44" s="6">
        <v>25</v>
      </c>
      <c r="P44" s="6">
        <v>22</v>
      </c>
      <c r="Q44" s="6">
        <v>27</v>
      </c>
      <c r="R44" s="6"/>
      <c r="S44" s="6">
        <f t="shared" si="11"/>
        <v>6</v>
      </c>
      <c r="T44" s="36">
        <f t="shared" si="12"/>
        <v>24.333333333333332</v>
      </c>
      <c r="U44" s="110"/>
      <c r="V44" s="6">
        <v>29.96</v>
      </c>
      <c r="W44" s="6">
        <v>30.96</v>
      </c>
      <c r="X44" s="6">
        <v>31.31</v>
      </c>
      <c r="Y44" s="6">
        <v>31.08</v>
      </c>
      <c r="Z44" s="6">
        <v>31.11</v>
      </c>
      <c r="AA44" s="6">
        <v>31.11</v>
      </c>
      <c r="AB44" s="1"/>
      <c r="AC44" s="6">
        <f t="shared" si="13"/>
        <v>6</v>
      </c>
      <c r="AD44" s="51">
        <f>SUM(V44:AB44)/AC44</f>
        <v>30.92166666666667</v>
      </c>
      <c r="AE44" s="108"/>
      <c r="AF44" s="6">
        <v>13.2</v>
      </c>
      <c r="AG44" s="6">
        <v>12.3</v>
      </c>
      <c r="AH44" s="6">
        <v>11.1</v>
      </c>
      <c r="AI44" s="6">
        <v>11</v>
      </c>
      <c r="AJ44" s="6">
        <v>12</v>
      </c>
      <c r="AK44" s="6">
        <v>13.4</v>
      </c>
      <c r="AL44" s="34"/>
      <c r="AM44" s="6">
        <f t="shared" si="14"/>
        <v>6</v>
      </c>
      <c r="AN44" s="51">
        <f t="shared" si="15"/>
        <v>12.166666666666666</v>
      </c>
    </row>
    <row r="45" spans="1:97" x14ac:dyDescent="0.3">
      <c r="A45" s="68">
        <v>16</v>
      </c>
      <c r="B45" s="6">
        <v>6752</v>
      </c>
      <c r="C45" s="6">
        <v>11538</v>
      </c>
      <c r="D45" s="6">
        <v>9878</v>
      </c>
      <c r="E45" s="6">
        <v>14384</v>
      </c>
      <c r="F45" s="6">
        <v>13340</v>
      </c>
      <c r="G45" s="6">
        <v>11054</v>
      </c>
      <c r="H45" s="6">
        <v>13144</v>
      </c>
      <c r="I45" s="6">
        <f t="shared" si="9"/>
        <v>7</v>
      </c>
      <c r="J45" s="51">
        <f t="shared" si="10"/>
        <v>11441.428571428571</v>
      </c>
      <c r="K45" s="100"/>
      <c r="L45" s="6">
        <v>50</v>
      </c>
      <c r="M45" s="6">
        <v>64</v>
      </c>
      <c r="N45" s="6">
        <v>40</v>
      </c>
      <c r="O45" s="6">
        <v>71</v>
      </c>
      <c r="P45" s="6">
        <v>80</v>
      </c>
      <c r="Q45" s="6">
        <v>78</v>
      </c>
      <c r="R45" s="6">
        <v>58</v>
      </c>
      <c r="S45" s="6">
        <f t="shared" si="11"/>
        <v>7</v>
      </c>
      <c r="T45" s="36">
        <f t="shared" si="12"/>
        <v>63</v>
      </c>
      <c r="U45" s="110"/>
      <c r="V45" s="6">
        <v>33.22</v>
      </c>
      <c r="W45" s="6">
        <v>35.14</v>
      </c>
      <c r="X45" s="6">
        <v>34.51</v>
      </c>
      <c r="Y45" s="6">
        <v>36.409999999999997</v>
      </c>
      <c r="Z45" s="6">
        <v>35.71</v>
      </c>
      <c r="AA45" s="6">
        <v>34.74</v>
      </c>
      <c r="AB45" s="1">
        <v>35.71</v>
      </c>
      <c r="AC45" s="6">
        <f t="shared" si="13"/>
        <v>7</v>
      </c>
      <c r="AD45" s="51">
        <f>SUM(V45:AB45)/AC45</f>
        <v>35.062857142857148</v>
      </c>
      <c r="AE45" s="108"/>
      <c r="AF45" s="6">
        <v>9.4</v>
      </c>
      <c r="AG45" s="6">
        <v>7.8</v>
      </c>
      <c r="AH45" s="6">
        <v>5.0999999999999996</v>
      </c>
      <c r="AI45" s="6">
        <v>5.3</v>
      </c>
      <c r="AJ45" s="6">
        <v>9</v>
      </c>
      <c r="AK45" s="6">
        <v>9.1999999999999993</v>
      </c>
      <c r="AL45" s="6">
        <v>7.2</v>
      </c>
      <c r="AM45" s="6">
        <f t="shared" si="14"/>
        <v>7</v>
      </c>
      <c r="AN45" s="51">
        <f t="shared" si="15"/>
        <v>7.5714285714285712</v>
      </c>
    </row>
    <row r="46" spans="1:97" x14ac:dyDescent="0.3">
      <c r="A46" s="68">
        <v>17</v>
      </c>
      <c r="B46" s="6">
        <v>10536</v>
      </c>
      <c r="C46" s="6">
        <v>12046</v>
      </c>
      <c r="D46" s="6">
        <v>15334</v>
      </c>
      <c r="E46" s="6">
        <v>10130</v>
      </c>
      <c r="F46" s="6">
        <v>10498</v>
      </c>
      <c r="G46" s="6">
        <v>6500</v>
      </c>
      <c r="H46" s="6">
        <v>7418</v>
      </c>
      <c r="I46" s="6">
        <f t="shared" si="9"/>
        <v>7</v>
      </c>
      <c r="J46" s="51">
        <f t="shared" si="10"/>
        <v>10351.714285714286</v>
      </c>
      <c r="K46" s="100"/>
      <c r="L46" s="6">
        <v>43</v>
      </c>
      <c r="M46" s="6">
        <v>50</v>
      </c>
      <c r="N46" s="6">
        <v>39</v>
      </c>
      <c r="O46" s="6">
        <v>38</v>
      </c>
      <c r="P46" s="6">
        <v>53</v>
      </c>
      <c r="Q46" s="6">
        <v>53</v>
      </c>
      <c r="R46" s="6">
        <v>41</v>
      </c>
      <c r="S46" s="6">
        <f t="shared" si="11"/>
        <v>7</v>
      </c>
      <c r="T46" s="36">
        <f t="shared" si="12"/>
        <v>45.285714285714285</v>
      </c>
      <c r="U46" s="110"/>
      <c r="V46" s="6">
        <v>34.880000000000003</v>
      </c>
      <c r="W46" s="6">
        <v>35.29</v>
      </c>
      <c r="X46" s="6">
        <v>36.75</v>
      </c>
      <c r="Y46" s="6">
        <v>34.369999999999997</v>
      </c>
      <c r="Z46" s="6">
        <v>34.729999999999997</v>
      </c>
      <c r="AA46" s="6">
        <v>33.1</v>
      </c>
      <c r="AB46" s="1">
        <v>33.57</v>
      </c>
      <c r="AC46" s="6">
        <f t="shared" si="13"/>
        <v>7</v>
      </c>
      <c r="AD46" s="51">
        <f>SUM(V46:AB46)/AC46</f>
        <v>34.669999999999995</v>
      </c>
      <c r="AE46" s="108"/>
      <c r="AF46" s="6">
        <v>8.3000000000000007</v>
      </c>
      <c r="AG46" s="6">
        <v>9.1999999999999993</v>
      </c>
      <c r="AH46" s="6">
        <v>9.1999999999999993</v>
      </c>
      <c r="AI46" s="6">
        <v>11.9</v>
      </c>
      <c r="AJ46" s="6">
        <v>10.1</v>
      </c>
      <c r="AK46" s="6">
        <v>11.9</v>
      </c>
      <c r="AL46" s="6">
        <v>9.1</v>
      </c>
      <c r="AM46" s="6">
        <f t="shared" si="14"/>
        <v>7</v>
      </c>
      <c r="AN46" s="51">
        <f t="shared" si="15"/>
        <v>9.9571428571428573</v>
      </c>
    </row>
    <row r="47" spans="1:97" x14ac:dyDescent="0.3">
      <c r="A47" s="68">
        <v>18</v>
      </c>
      <c r="B47" s="6">
        <v>14002</v>
      </c>
      <c r="C47" s="6">
        <v>9848</v>
      </c>
      <c r="D47" s="6">
        <v>8262</v>
      </c>
      <c r="E47" s="6">
        <v>5608</v>
      </c>
      <c r="F47" s="6">
        <v>7056</v>
      </c>
      <c r="G47" s="6">
        <v>8568</v>
      </c>
      <c r="H47" s="6">
        <v>10942</v>
      </c>
      <c r="I47" s="6">
        <f t="shared" si="9"/>
        <v>7</v>
      </c>
      <c r="J47" s="51">
        <f t="shared" si="10"/>
        <v>9183.7142857142862</v>
      </c>
      <c r="K47" s="100"/>
      <c r="L47" s="6">
        <v>41</v>
      </c>
      <c r="M47" s="6">
        <v>38</v>
      </c>
      <c r="N47" s="6">
        <v>47</v>
      </c>
      <c r="O47" s="6">
        <v>33</v>
      </c>
      <c r="P47" s="6">
        <v>38</v>
      </c>
      <c r="Q47" s="6">
        <v>41</v>
      </c>
      <c r="R47" s="6">
        <v>36</v>
      </c>
      <c r="S47" s="6">
        <f t="shared" si="11"/>
        <v>7</v>
      </c>
      <c r="T47" s="36">
        <f t="shared" si="12"/>
        <v>39.142857142857146</v>
      </c>
      <c r="U47" s="110"/>
      <c r="V47" s="6">
        <v>36.01</v>
      </c>
      <c r="W47" s="6">
        <v>34.51</v>
      </c>
      <c r="X47" s="6">
        <v>34.15</v>
      </c>
      <c r="Y47" s="6">
        <v>32.840000000000003</v>
      </c>
      <c r="Z47" s="6">
        <v>33.69</v>
      </c>
      <c r="AA47" s="6">
        <v>34.28</v>
      </c>
      <c r="AB47" s="1">
        <v>34.880000000000003</v>
      </c>
      <c r="AC47" s="6">
        <f t="shared" si="13"/>
        <v>7</v>
      </c>
      <c r="AD47" s="51">
        <f>SUM(V47:AB47)/AC47</f>
        <v>34.337142857142858</v>
      </c>
      <c r="AE47" s="108"/>
      <c r="AF47" s="6">
        <v>6.4</v>
      </c>
      <c r="AG47" s="6">
        <v>9.6999999999999993</v>
      </c>
      <c r="AH47" s="6">
        <v>6.5</v>
      </c>
      <c r="AI47" s="6">
        <v>8.3000000000000007</v>
      </c>
      <c r="AJ47" s="6">
        <v>7</v>
      </c>
      <c r="AK47" s="6">
        <v>6.6</v>
      </c>
      <c r="AL47" s="6">
        <v>8</v>
      </c>
      <c r="AM47" s="6">
        <f t="shared" si="14"/>
        <v>7</v>
      </c>
      <c r="AN47" s="51">
        <f t="shared" si="15"/>
        <v>7.5000000000000009</v>
      </c>
    </row>
    <row r="48" spans="1:97" s="30" customFormat="1" x14ac:dyDescent="0.3">
      <c r="A48" s="68">
        <v>19</v>
      </c>
      <c r="B48" s="40"/>
      <c r="C48" s="40"/>
      <c r="D48" s="40"/>
      <c r="E48" s="40"/>
      <c r="F48" s="40"/>
      <c r="G48" s="40"/>
      <c r="H48" s="40"/>
      <c r="I48" s="6"/>
      <c r="J48" s="51"/>
      <c r="K48" s="100"/>
      <c r="L48" s="40"/>
      <c r="M48" s="40"/>
      <c r="N48" s="40"/>
      <c r="O48" s="40"/>
      <c r="P48" s="40"/>
      <c r="Q48" s="40"/>
      <c r="R48" s="40"/>
      <c r="S48" s="6"/>
      <c r="T48" s="36"/>
      <c r="U48" s="110"/>
      <c r="V48" s="40"/>
      <c r="W48" s="40"/>
      <c r="X48" s="40"/>
      <c r="Y48" s="40"/>
      <c r="Z48" s="40"/>
      <c r="AA48" s="40"/>
      <c r="AB48" s="29"/>
      <c r="AC48" s="6"/>
      <c r="AD48" s="51"/>
      <c r="AE48" s="108"/>
      <c r="AF48" s="40"/>
      <c r="AG48" s="40"/>
      <c r="AH48" s="40"/>
      <c r="AI48" s="40"/>
      <c r="AJ48" s="40"/>
      <c r="AK48" s="42"/>
      <c r="AL48" s="42"/>
      <c r="AM48" s="6"/>
      <c r="AN48" s="51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</row>
    <row r="49" spans="1:97" s="30" customFormat="1" x14ac:dyDescent="0.3">
      <c r="A49" s="68">
        <v>20</v>
      </c>
      <c r="B49" s="40"/>
      <c r="C49" s="40"/>
      <c r="D49" s="40"/>
      <c r="E49" s="40"/>
      <c r="F49" s="40"/>
      <c r="G49" s="40"/>
      <c r="H49" s="40"/>
      <c r="I49" s="6"/>
      <c r="J49" s="51"/>
      <c r="K49" s="100"/>
      <c r="L49" s="40"/>
      <c r="M49" s="40"/>
      <c r="N49" s="40"/>
      <c r="O49" s="40"/>
      <c r="P49" s="40"/>
      <c r="Q49" s="40"/>
      <c r="R49" s="40"/>
      <c r="S49" s="6"/>
      <c r="T49" s="36"/>
      <c r="U49" s="110"/>
      <c r="V49" s="40"/>
      <c r="W49" s="40"/>
      <c r="X49" s="40"/>
      <c r="Y49" s="40"/>
      <c r="Z49" s="40"/>
      <c r="AA49" s="40"/>
      <c r="AB49" s="29"/>
      <c r="AC49" s="6"/>
      <c r="AD49" s="51"/>
      <c r="AE49" s="108"/>
      <c r="AF49" s="40"/>
      <c r="AG49" s="40"/>
      <c r="AH49" s="40"/>
      <c r="AI49" s="40"/>
      <c r="AJ49" s="40"/>
      <c r="AK49" s="42"/>
      <c r="AL49" s="42"/>
      <c r="AM49" s="6"/>
      <c r="AN49" s="51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</row>
    <row r="50" spans="1:97" x14ac:dyDescent="0.3">
      <c r="A50" s="71">
        <v>21</v>
      </c>
      <c r="B50" s="9">
        <v>3994</v>
      </c>
      <c r="C50" s="9">
        <v>5120</v>
      </c>
      <c r="D50" s="9">
        <v>4310</v>
      </c>
      <c r="E50" s="9">
        <v>4056</v>
      </c>
      <c r="F50" s="9">
        <v>1850</v>
      </c>
      <c r="G50" s="9">
        <v>4814</v>
      </c>
      <c r="H50" s="9">
        <v>1668</v>
      </c>
      <c r="I50" s="9">
        <f t="shared" si="9"/>
        <v>7</v>
      </c>
      <c r="J50" s="55">
        <f t="shared" si="10"/>
        <v>3687.4285714285716</v>
      </c>
      <c r="K50" s="100"/>
      <c r="L50" s="9">
        <v>35</v>
      </c>
      <c r="M50" s="9">
        <v>23</v>
      </c>
      <c r="N50" s="9">
        <v>45</v>
      </c>
      <c r="O50" s="9">
        <v>39</v>
      </c>
      <c r="P50" s="9">
        <v>33</v>
      </c>
      <c r="Q50" s="9">
        <v>21</v>
      </c>
      <c r="R50" s="9">
        <v>30</v>
      </c>
      <c r="S50" s="9">
        <f t="shared" si="11"/>
        <v>7</v>
      </c>
      <c r="T50" s="37">
        <f t="shared" si="12"/>
        <v>32.285714285714285</v>
      </c>
      <c r="U50" s="110"/>
      <c r="V50" s="9">
        <v>32.22</v>
      </c>
      <c r="W50" s="9">
        <v>32.770000000000003</v>
      </c>
      <c r="X50" s="9">
        <v>32.25</v>
      </c>
      <c r="Y50" s="9">
        <v>32.479999999999997</v>
      </c>
      <c r="Z50" s="9">
        <v>31.33</v>
      </c>
      <c r="AA50" s="9">
        <v>32.29</v>
      </c>
      <c r="AB50" s="72">
        <v>31.04</v>
      </c>
      <c r="AC50" s="9">
        <f t="shared" si="13"/>
        <v>7</v>
      </c>
      <c r="AD50" s="55">
        <f>SUM(V50:AB50)/AC50</f>
        <v>32.054285714285712</v>
      </c>
      <c r="AE50" s="108"/>
      <c r="AF50" s="9">
        <v>10.8</v>
      </c>
      <c r="AG50" s="9">
        <v>7.9</v>
      </c>
      <c r="AH50" s="9">
        <v>6.9</v>
      </c>
      <c r="AI50" s="9">
        <v>3.9</v>
      </c>
      <c r="AJ50" s="9">
        <v>10.9</v>
      </c>
      <c r="AK50" s="35">
        <v>9.6999999999999993</v>
      </c>
      <c r="AL50" s="35">
        <v>12.9</v>
      </c>
      <c r="AM50" s="9">
        <f t="shared" si="14"/>
        <v>7</v>
      </c>
      <c r="AN50" s="55">
        <f t="shared" si="15"/>
        <v>8.9999999999999982</v>
      </c>
    </row>
    <row r="51" spans="1:97" ht="15" thickBot="1" x14ac:dyDescent="0.35">
      <c r="A51" s="74" t="s">
        <v>145</v>
      </c>
      <c r="B51" s="74">
        <f>COUNT(B30:B50)</f>
        <v>13</v>
      </c>
      <c r="F51" s="127" t="s">
        <v>136</v>
      </c>
      <c r="G51" s="127"/>
      <c r="H51" s="127"/>
      <c r="I51" s="98">
        <f>AVERAGE(I30:I50)</f>
        <v>6.2307692307692308</v>
      </c>
      <c r="J51" s="63">
        <f>AVERAGE(J30:J50)</f>
        <v>8840.3040293040285</v>
      </c>
      <c r="T51" s="62">
        <f>AVERAGE(T30:T50)</f>
        <v>45.404761904761912</v>
      </c>
      <c r="U51" s="111"/>
      <c r="AD51" s="63">
        <f>AVERAGE(AD30:AD50)</f>
        <v>33.682161172161173</v>
      </c>
      <c r="AE51" s="109"/>
      <c r="AL51" s="102" t="s">
        <v>129</v>
      </c>
      <c r="AM51" s="103">
        <f>AVERAGE(AM30:AM50)</f>
        <v>6.2307692307692308</v>
      </c>
      <c r="AN51" s="104">
        <f>AVERAGE(AN30:AN50)</f>
        <v>8.8597069597069584</v>
      </c>
    </row>
    <row r="52" spans="1:97" ht="15" thickTop="1" x14ac:dyDescent="0.3"/>
    <row r="54" spans="1:97" x14ac:dyDescent="0.3">
      <c r="B54" s="112"/>
      <c r="C54" t="s">
        <v>139</v>
      </c>
    </row>
    <row r="55" spans="1:97" x14ac:dyDescent="0.3">
      <c r="B55" s="47"/>
      <c r="C55" t="s">
        <v>146</v>
      </c>
    </row>
    <row r="56" spans="1:97" x14ac:dyDescent="0.3">
      <c r="B56" s="30"/>
      <c r="C56" t="s">
        <v>142</v>
      </c>
    </row>
  </sheetData>
  <mergeCells count="10">
    <mergeCell ref="AF2:AL2"/>
    <mergeCell ref="B28:H28"/>
    <mergeCell ref="L28:R28"/>
    <mergeCell ref="V28:AB28"/>
    <mergeCell ref="AF28:AL28"/>
    <mergeCell ref="F25:H25"/>
    <mergeCell ref="F51:H51"/>
    <mergeCell ref="B2:H2"/>
    <mergeCell ref="L2:R2"/>
    <mergeCell ref="V2:A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C7D35-0CF5-4ABA-A0FB-A064322D4DF7}">
  <dimension ref="A2:AC33"/>
  <sheetViews>
    <sheetView zoomScale="82" workbookViewId="0">
      <selection activeCell="A18" sqref="A18"/>
    </sheetView>
  </sheetViews>
  <sheetFormatPr defaultColWidth="11.44140625" defaultRowHeight="14.4" x14ac:dyDescent="0.3"/>
  <cols>
    <col min="1" max="1" width="13.88671875" bestFit="1" customWidth="1"/>
    <col min="11" max="11" width="15.88671875" bestFit="1" customWidth="1"/>
    <col min="21" max="21" width="18.6640625" bestFit="1" customWidth="1"/>
    <col min="22" max="22" width="8.5546875" customWidth="1"/>
  </cols>
  <sheetData>
    <row r="2" spans="1:29" ht="15" thickBot="1" x14ac:dyDescent="0.35"/>
    <row r="3" spans="1:29" ht="18.600000000000001" thickBot="1" x14ac:dyDescent="0.35">
      <c r="A3" s="128" t="s">
        <v>140</v>
      </c>
      <c r="Y3" s="129" t="s">
        <v>148</v>
      </c>
      <c r="Z3" s="130" t="s">
        <v>149</v>
      </c>
      <c r="AA3" s="131" t="s">
        <v>150</v>
      </c>
      <c r="AB3" s="132" t="s">
        <v>151</v>
      </c>
      <c r="AC3" s="133" t="s">
        <v>152</v>
      </c>
    </row>
    <row r="4" spans="1:29" ht="18.600000000000001" thickBot="1" x14ac:dyDescent="0.35">
      <c r="A4" s="128" t="s">
        <v>195</v>
      </c>
      <c r="B4" s="134">
        <v>1</v>
      </c>
      <c r="C4" s="134">
        <v>2</v>
      </c>
      <c r="D4" s="134">
        <v>3</v>
      </c>
      <c r="E4" s="134">
        <v>4</v>
      </c>
      <c r="F4" s="134">
        <v>5</v>
      </c>
      <c r="G4" s="134">
        <v>6</v>
      </c>
      <c r="H4" s="134">
        <v>7</v>
      </c>
      <c r="I4" s="134">
        <v>8</v>
      </c>
      <c r="J4" s="134">
        <v>9</v>
      </c>
      <c r="K4" s="134">
        <v>10</v>
      </c>
      <c r="L4" s="134">
        <v>11</v>
      </c>
      <c r="M4" s="134">
        <v>12</v>
      </c>
      <c r="N4" s="134">
        <v>13</v>
      </c>
      <c r="O4" s="134">
        <v>14</v>
      </c>
      <c r="P4" s="135">
        <v>15</v>
      </c>
      <c r="Q4" s="136">
        <v>16</v>
      </c>
      <c r="R4" s="136">
        <v>17</v>
      </c>
      <c r="S4" s="136">
        <v>18</v>
      </c>
      <c r="T4" s="136">
        <v>19</v>
      </c>
      <c r="Y4" s="137" t="s">
        <v>154</v>
      </c>
      <c r="Z4" s="138" t="s">
        <v>155</v>
      </c>
      <c r="AA4" s="139" t="s">
        <v>156</v>
      </c>
      <c r="AB4" s="137"/>
      <c r="AC4" s="140"/>
    </row>
    <row r="5" spans="1:29" ht="18.600000000000001" thickBot="1" x14ac:dyDescent="0.35">
      <c r="A5" s="128" t="s">
        <v>178</v>
      </c>
      <c r="B5" s="32">
        <v>97.9</v>
      </c>
      <c r="C5" s="32">
        <v>93.5</v>
      </c>
      <c r="D5" s="32">
        <v>37.33</v>
      </c>
      <c r="E5" s="32">
        <v>53.5</v>
      </c>
      <c r="F5" s="32">
        <v>146.1</v>
      </c>
      <c r="G5" s="32">
        <v>239.8</v>
      </c>
      <c r="H5" s="32">
        <v>24</v>
      </c>
      <c r="I5" s="32">
        <v>168.5</v>
      </c>
      <c r="J5" s="32">
        <v>101.5</v>
      </c>
      <c r="K5" s="32">
        <v>84.6</v>
      </c>
      <c r="L5" s="32">
        <v>26.7</v>
      </c>
      <c r="M5" s="32">
        <v>65.099999999999994</v>
      </c>
      <c r="N5" s="32">
        <v>172.01</v>
      </c>
      <c r="O5" s="32">
        <v>75.7</v>
      </c>
      <c r="P5" s="102">
        <v>48.9</v>
      </c>
      <c r="Q5" s="141">
        <v>163.19999999999999</v>
      </c>
      <c r="R5" s="141">
        <v>124.8</v>
      </c>
      <c r="S5" s="141">
        <v>69.5</v>
      </c>
      <c r="T5" s="141">
        <v>57.06</v>
      </c>
      <c r="V5" s="63"/>
      <c r="W5" s="63"/>
      <c r="Y5" s="137">
        <v>3</v>
      </c>
      <c r="Z5" s="145"/>
      <c r="AA5" s="142">
        <v>2</v>
      </c>
      <c r="AB5" s="143" t="s">
        <v>158</v>
      </c>
      <c r="AC5" s="144">
        <v>3.1</v>
      </c>
    </row>
    <row r="6" spans="1:29" ht="18.600000000000001" thickBot="1" x14ac:dyDescent="0.35">
      <c r="A6" s="128" t="s">
        <v>179</v>
      </c>
      <c r="B6" s="32">
        <v>183.6</v>
      </c>
      <c r="C6" s="32">
        <v>722.1</v>
      </c>
      <c r="D6" s="32">
        <v>72.2</v>
      </c>
      <c r="E6" s="32">
        <v>267.5</v>
      </c>
      <c r="F6" s="32">
        <v>185.4</v>
      </c>
      <c r="G6" s="32">
        <v>634.70000000000005</v>
      </c>
      <c r="H6" s="32">
        <v>578.6</v>
      </c>
      <c r="I6" s="32">
        <v>458.2</v>
      </c>
      <c r="J6" s="32">
        <v>157.69999999999999</v>
      </c>
      <c r="K6" s="32">
        <v>178.3</v>
      </c>
      <c r="L6" s="32">
        <v>444.9</v>
      </c>
      <c r="M6" s="32">
        <v>196.1</v>
      </c>
      <c r="N6" s="32">
        <v>258.39999999999998</v>
      </c>
      <c r="O6" s="32">
        <v>214</v>
      </c>
      <c r="P6" s="102">
        <v>82.8</v>
      </c>
      <c r="Q6" s="141">
        <v>231.8</v>
      </c>
      <c r="R6" s="141">
        <v>796.1</v>
      </c>
      <c r="S6" s="141">
        <v>104.2</v>
      </c>
      <c r="T6" s="141">
        <v>415.4</v>
      </c>
      <c r="V6" s="63"/>
      <c r="W6" s="63"/>
      <c r="Y6" s="137">
        <v>4</v>
      </c>
      <c r="Z6" s="145"/>
      <c r="AA6" s="146"/>
      <c r="AB6" s="143" t="s">
        <v>160</v>
      </c>
      <c r="AC6" s="147"/>
    </row>
    <row r="7" spans="1:29" ht="18.600000000000001" thickBot="1" x14ac:dyDescent="0.35">
      <c r="A7" s="128" t="s">
        <v>161</v>
      </c>
      <c r="B7" s="32">
        <v>4</v>
      </c>
      <c r="C7" s="32">
        <v>4</v>
      </c>
      <c r="D7" s="32">
        <v>4</v>
      </c>
      <c r="E7" s="32">
        <v>2</v>
      </c>
      <c r="F7" s="32">
        <v>4</v>
      </c>
      <c r="G7" s="32">
        <v>4</v>
      </c>
      <c r="H7" s="32">
        <v>4</v>
      </c>
      <c r="I7" s="32">
        <v>2</v>
      </c>
      <c r="J7" s="32">
        <v>2</v>
      </c>
      <c r="K7" s="32">
        <v>2</v>
      </c>
      <c r="L7" s="32">
        <v>4</v>
      </c>
      <c r="M7" s="32">
        <v>4</v>
      </c>
      <c r="N7" s="32">
        <v>4</v>
      </c>
      <c r="O7" s="32">
        <v>3</v>
      </c>
      <c r="P7" s="102">
        <v>4</v>
      </c>
      <c r="Q7" s="141">
        <v>4</v>
      </c>
      <c r="R7" s="141">
        <v>4</v>
      </c>
      <c r="S7" s="141">
        <v>3</v>
      </c>
      <c r="T7" s="141">
        <v>4</v>
      </c>
      <c r="Y7" s="137">
        <v>5</v>
      </c>
      <c r="Z7" s="145"/>
      <c r="AA7" s="142">
        <v>4</v>
      </c>
      <c r="AB7" s="143" t="s">
        <v>162</v>
      </c>
      <c r="AC7" s="144">
        <v>3.6</v>
      </c>
    </row>
    <row r="8" spans="1:29" ht="18.600000000000001" thickBot="1" x14ac:dyDescent="0.35">
      <c r="A8" s="128" t="s">
        <v>163</v>
      </c>
      <c r="B8" s="32">
        <v>3.1</v>
      </c>
      <c r="C8" s="32">
        <v>5.8</v>
      </c>
      <c r="D8" s="32">
        <v>2.5</v>
      </c>
      <c r="E8" s="32">
        <v>3.6</v>
      </c>
      <c r="F8" s="32">
        <v>3.1</v>
      </c>
      <c r="G8" s="32">
        <v>5.3</v>
      </c>
      <c r="H8" s="32">
        <v>5.3</v>
      </c>
      <c r="I8" s="32">
        <v>4.7</v>
      </c>
      <c r="J8" s="32">
        <v>3.1</v>
      </c>
      <c r="K8" s="32">
        <v>3.1</v>
      </c>
      <c r="L8" s="32">
        <v>4.7</v>
      </c>
      <c r="M8" s="32">
        <v>3.1</v>
      </c>
      <c r="N8" s="32">
        <v>3.6</v>
      </c>
      <c r="O8" s="32">
        <v>3.1</v>
      </c>
      <c r="P8" s="102">
        <v>2.5</v>
      </c>
      <c r="Q8" s="141">
        <v>3.6</v>
      </c>
      <c r="R8" s="141">
        <v>5.8</v>
      </c>
      <c r="S8" s="141">
        <v>2.5</v>
      </c>
      <c r="T8" s="141">
        <v>4.2</v>
      </c>
      <c r="Y8" s="137">
        <v>6</v>
      </c>
      <c r="Z8" s="145"/>
      <c r="AA8" s="146"/>
      <c r="AB8" s="143" t="s">
        <v>164</v>
      </c>
      <c r="AC8" s="147"/>
    </row>
    <row r="9" spans="1:29" ht="18.600000000000001" thickBot="1" x14ac:dyDescent="0.35">
      <c r="Y9" s="137">
        <v>7</v>
      </c>
      <c r="Z9" s="145"/>
      <c r="AA9" s="142">
        <v>6</v>
      </c>
      <c r="AB9" s="143" t="s">
        <v>165</v>
      </c>
      <c r="AC9" s="144">
        <v>4.2</v>
      </c>
    </row>
    <row r="10" spans="1:29" ht="18.600000000000001" thickBot="1" x14ac:dyDescent="0.35">
      <c r="A10" s="148" t="s">
        <v>141</v>
      </c>
      <c r="Y10" s="137">
        <v>8</v>
      </c>
      <c r="Z10" s="145"/>
      <c r="AA10" s="146"/>
      <c r="AB10" s="143" t="s">
        <v>166</v>
      </c>
      <c r="AC10" s="147"/>
    </row>
    <row r="11" spans="1:29" ht="18.600000000000001" thickBot="1" x14ac:dyDescent="0.35">
      <c r="A11" s="148" t="s">
        <v>195</v>
      </c>
      <c r="B11" s="134">
        <v>1</v>
      </c>
      <c r="C11" s="134">
        <v>2</v>
      </c>
      <c r="D11" s="134">
        <v>3</v>
      </c>
      <c r="E11" s="134">
        <v>4</v>
      </c>
      <c r="F11" s="134">
        <v>5</v>
      </c>
      <c r="G11" s="134">
        <v>6</v>
      </c>
      <c r="H11" s="134">
        <v>7</v>
      </c>
      <c r="I11" s="134">
        <v>8</v>
      </c>
      <c r="J11" s="134">
        <v>9</v>
      </c>
      <c r="K11" s="134">
        <v>10</v>
      </c>
      <c r="L11" s="134">
        <v>11</v>
      </c>
      <c r="M11" s="134">
        <v>12</v>
      </c>
      <c r="N11" s="134">
        <v>13</v>
      </c>
      <c r="O11" s="134">
        <v>14</v>
      </c>
      <c r="P11" s="135">
        <v>15</v>
      </c>
      <c r="Q11" s="136">
        <v>16</v>
      </c>
      <c r="R11" s="136">
        <v>17</v>
      </c>
      <c r="S11" s="136">
        <v>18</v>
      </c>
      <c r="T11" s="136">
        <v>19</v>
      </c>
      <c r="X11" s="63"/>
      <c r="Y11" s="137">
        <v>9</v>
      </c>
      <c r="Z11" s="145"/>
      <c r="AA11" s="142">
        <v>8</v>
      </c>
      <c r="AB11" s="143" t="s">
        <v>167</v>
      </c>
      <c r="AC11" s="142">
        <v>4.7</v>
      </c>
    </row>
    <row r="12" spans="1:29" ht="18.600000000000001" thickBot="1" x14ac:dyDescent="0.35">
      <c r="A12" s="148" t="s">
        <v>178</v>
      </c>
      <c r="B12" s="32">
        <v>169.4</v>
      </c>
      <c r="C12" s="32">
        <v>450.2</v>
      </c>
      <c r="D12" s="32">
        <v>259.3</v>
      </c>
      <c r="E12" s="34">
        <v>160.5</v>
      </c>
      <c r="F12" s="32">
        <v>180.6</v>
      </c>
      <c r="G12" s="32">
        <v>818.5</v>
      </c>
      <c r="H12" s="32">
        <v>61.5</v>
      </c>
      <c r="I12" s="32">
        <v>499.3</v>
      </c>
      <c r="J12" s="32">
        <v>151.4</v>
      </c>
      <c r="K12" s="32">
        <v>378.9</v>
      </c>
      <c r="L12" s="149"/>
      <c r="M12" s="32">
        <v>295.10000000000002</v>
      </c>
      <c r="N12" s="149"/>
      <c r="O12" s="32">
        <v>96</v>
      </c>
      <c r="P12" s="150"/>
      <c r="Q12" s="151"/>
      <c r="R12" s="141">
        <v>311.89999999999998</v>
      </c>
      <c r="S12" s="141">
        <v>219.3</v>
      </c>
      <c r="T12" s="141">
        <v>356.6</v>
      </c>
      <c r="V12" s="63"/>
      <c r="W12" s="63"/>
      <c r="Y12" s="137">
        <v>12</v>
      </c>
      <c r="Z12" s="145"/>
      <c r="AA12" s="146"/>
      <c r="AB12" s="143" t="s">
        <v>168</v>
      </c>
      <c r="AC12" s="146"/>
    </row>
    <row r="13" spans="1:29" ht="18.600000000000001" thickBot="1" x14ac:dyDescent="0.35">
      <c r="A13" s="148" t="s">
        <v>159</v>
      </c>
      <c r="B13" s="32">
        <v>361</v>
      </c>
      <c r="C13" s="32">
        <v>789.9</v>
      </c>
      <c r="D13" s="32">
        <v>406.5</v>
      </c>
      <c r="E13" s="32">
        <v>543</v>
      </c>
      <c r="F13" s="32">
        <v>276.39999999999998</v>
      </c>
      <c r="G13" s="32">
        <v>965.6</v>
      </c>
      <c r="H13" s="32">
        <v>578.6</v>
      </c>
      <c r="I13" s="32">
        <v>628.5</v>
      </c>
      <c r="J13" s="32">
        <v>739.9</v>
      </c>
      <c r="K13" s="32">
        <v>535</v>
      </c>
      <c r="L13" s="149"/>
      <c r="M13" s="32">
        <v>571.44000000000005</v>
      </c>
      <c r="N13" s="149"/>
      <c r="O13" s="32">
        <v>214</v>
      </c>
      <c r="P13" s="150"/>
      <c r="Q13" s="151"/>
      <c r="R13" s="141">
        <v>965.6</v>
      </c>
      <c r="S13" s="141">
        <v>347.7</v>
      </c>
      <c r="T13" s="141">
        <v>535</v>
      </c>
      <c r="V13" s="63"/>
      <c r="W13" s="63"/>
      <c r="Y13" s="137">
        <v>13</v>
      </c>
      <c r="Z13" s="145"/>
      <c r="AA13" s="142">
        <v>12</v>
      </c>
      <c r="AB13" s="143" t="s">
        <v>169</v>
      </c>
      <c r="AC13" s="144">
        <v>5.8</v>
      </c>
    </row>
    <row r="14" spans="1:29" ht="18.600000000000001" thickBot="1" x14ac:dyDescent="0.35">
      <c r="A14" s="148" t="s">
        <v>161</v>
      </c>
      <c r="B14" s="32">
        <v>4</v>
      </c>
      <c r="C14" s="32">
        <v>4</v>
      </c>
      <c r="D14" s="32">
        <v>4</v>
      </c>
      <c r="E14" s="32">
        <v>2</v>
      </c>
      <c r="F14" s="32">
        <v>4</v>
      </c>
      <c r="G14" s="32">
        <v>4</v>
      </c>
      <c r="H14" s="32">
        <v>2</v>
      </c>
      <c r="I14" s="32">
        <v>2</v>
      </c>
      <c r="J14" s="32">
        <v>2</v>
      </c>
      <c r="K14" s="32">
        <v>2</v>
      </c>
      <c r="L14" s="149"/>
      <c r="M14" s="32">
        <v>4</v>
      </c>
      <c r="N14" s="149"/>
      <c r="O14" s="32">
        <v>4</v>
      </c>
      <c r="P14" s="150"/>
      <c r="Q14" s="151"/>
      <c r="R14" s="141">
        <v>3</v>
      </c>
      <c r="S14" s="141">
        <v>3</v>
      </c>
      <c r="T14" s="141">
        <v>2</v>
      </c>
      <c r="Y14" s="137">
        <v>14</v>
      </c>
      <c r="Z14" s="145"/>
      <c r="AA14" s="146"/>
      <c r="AB14" s="143" t="s">
        <v>170</v>
      </c>
      <c r="AC14" s="147"/>
    </row>
    <row r="15" spans="1:29" ht="18.600000000000001" thickBot="1" x14ac:dyDescent="0.35">
      <c r="A15" s="148" t="s">
        <v>171</v>
      </c>
      <c r="B15" s="32">
        <v>4.2</v>
      </c>
      <c r="C15" s="32">
        <v>6.4</v>
      </c>
      <c r="D15" s="32">
        <v>4.2</v>
      </c>
      <c r="E15" s="32">
        <v>5.3</v>
      </c>
      <c r="F15" s="32">
        <v>3.6</v>
      </c>
      <c r="G15" s="32">
        <v>6.9</v>
      </c>
      <c r="H15" s="32">
        <v>5.3</v>
      </c>
      <c r="I15" s="32">
        <v>5.3</v>
      </c>
      <c r="J15" s="32">
        <v>5.8</v>
      </c>
      <c r="K15" s="32">
        <v>4.7</v>
      </c>
      <c r="L15" s="149"/>
      <c r="M15" s="32">
        <v>5.3</v>
      </c>
      <c r="N15" s="149"/>
      <c r="O15" s="32">
        <v>3.1</v>
      </c>
      <c r="P15" s="150"/>
      <c r="Q15" s="151"/>
      <c r="R15" s="141">
        <v>6.9</v>
      </c>
      <c r="S15" s="141">
        <v>4.2</v>
      </c>
      <c r="T15" s="141">
        <v>4.7</v>
      </c>
      <c r="Y15" s="137">
        <v>15</v>
      </c>
      <c r="Z15" s="145"/>
      <c r="AA15" s="142">
        <v>14</v>
      </c>
      <c r="AB15" s="143" t="s">
        <v>172</v>
      </c>
      <c r="AC15" s="144">
        <v>6.4</v>
      </c>
    </row>
    <row r="16" spans="1:29" ht="18.600000000000001" thickBot="1" x14ac:dyDescent="0.35">
      <c r="Y16" s="137">
        <v>16</v>
      </c>
      <c r="Z16" s="145"/>
      <c r="AA16" s="146"/>
      <c r="AB16" s="143" t="s">
        <v>173</v>
      </c>
      <c r="AC16" s="147"/>
    </row>
    <row r="17" spans="1:29" ht="18.600000000000001" thickBot="1" x14ac:dyDescent="0.35">
      <c r="A17" s="152" t="s">
        <v>174</v>
      </c>
      <c r="Y17" s="137"/>
      <c r="Z17" s="145"/>
      <c r="AA17" s="145"/>
      <c r="AB17" s="143"/>
      <c r="AC17" s="145"/>
    </row>
    <row r="18" spans="1:29" ht="18.600000000000001" thickBot="1" x14ac:dyDescent="0.35">
      <c r="A18" s="183" t="s">
        <v>195</v>
      </c>
      <c r="B18" s="134">
        <v>1</v>
      </c>
      <c r="C18" s="134">
        <v>2</v>
      </c>
      <c r="D18" s="134">
        <v>3</v>
      </c>
      <c r="E18" s="134">
        <v>4</v>
      </c>
      <c r="F18" s="134">
        <v>5</v>
      </c>
      <c r="G18" s="134">
        <v>6</v>
      </c>
      <c r="H18" s="134">
        <v>7</v>
      </c>
      <c r="I18" s="134">
        <v>8</v>
      </c>
      <c r="J18" s="134">
        <v>9</v>
      </c>
      <c r="K18" s="134">
        <v>10</v>
      </c>
      <c r="L18" s="134">
        <v>11</v>
      </c>
      <c r="M18" s="134">
        <v>12</v>
      </c>
      <c r="N18" s="134">
        <v>13</v>
      </c>
      <c r="O18" s="134">
        <v>14</v>
      </c>
      <c r="P18" s="135">
        <v>15</v>
      </c>
      <c r="Q18" s="136">
        <v>16</v>
      </c>
      <c r="R18" s="136">
        <v>17</v>
      </c>
      <c r="S18" s="136">
        <v>18</v>
      </c>
      <c r="T18" s="136">
        <v>19</v>
      </c>
      <c r="Y18" s="137">
        <v>17</v>
      </c>
      <c r="Z18" s="145"/>
      <c r="AA18" s="142">
        <v>16</v>
      </c>
      <c r="AB18" s="143" t="s">
        <v>175</v>
      </c>
      <c r="AC18" s="144">
        <v>6.9</v>
      </c>
    </row>
    <row r="19" spans="1:29" s="153" customFormat="1" ht="18" customHeight="1" thickBot="1" x14ac:dyDescent="0.35">
      <c r="A19" s="152" t="s">
        <v>180</v>
      </c>
      <c r="B19">
        <f>B12-B5</f>
        <v>71.5</v>
      </c>
      <c r="C19">
        <f>C12-C5</f>
        <v>356.7</v>
      </c>
      <c r="D19">
        <f>D12-D5</f>
        <v>221.97000000000003</v>
      </c>
      <c r="E19">
        <f>E12-E5</f>
        <v>107</v>
      </c>
      <c r="F19">
        <f>F12-F5</f>
        <v>34.5</v>
      </c>
      <c r="G19">
        <f>G12-G5</f>
        <v>578.70000000000005</v>
      </c>
      <c r="H19">
        <f>H12-H5</f>
        <v>37.5</v>
      </c>
      <c r="I19">
        <f>I12-I5</f>
        <v>330.8</v>
      </c>
      <c r="J19">
        <f>J12-J5</f>
        <v>49.900000000000006</v>
      </c>
      <c r="K19">
        <f>K12-K5</f>
        <v>294.29999999999995</v>
      </c>
      <c r="L19" s="30"/>
      <c r="M19">
        <f>M12-M5</f>
        <v>230.00000000000003</v>
      </c>
      <c r="N19" s="30"/>
      <c r="O19">
        <f>O12-O5</f>
        <v>20.299999999999997</v>
      </c>
      <c r="P19" s="30"/>
      <c r="Q19" s="30"/>
      <c r="R19">
        <f>R12-R5</f>
        <v>187.09999999999997</v>
      </c>
      <c r="S19">
        <f>S12-S5</f>
        <v>149.80000000000001</v>
      </c>
      <c r="T19">
        <f>T12-T5</f>
        <v>299.54000000000002</v>
      </c>
      <c r="U19"/>
      <c r="V19"/>
      <c r="W19"/>
      <c r="Y19" s="154">
        <v>18</v>
      </c>
      <c r="Z19" s="155"/>
      <c r="AA19" s="155"/>
      <c r="AB19" s="156" t="s">
        <v>176</v>
      </c>
      <c r="AC19" s="147"/>
    </row>
    <row r="20" spans="1:29" x14ac:dyDescent="0.3">
      <c r="A20" s="152" t="s">
        <v>181</v>
      </c>
      <c r="B20" s="157">
        <f>B19/B5*100</f>
        <v>73.033707865168537</v>
      </c>
      <c r="C20" s="157">
        <f>C19/C5*100</f>
        <v>381.49732620320856</v>
      </c>
      <c r="D20" s="157">
        <f>D19/D5*100</f>
        <v>594.61559067773919</v>
      </c>
      <c r="E20" s="157">
        <f>E19/E5*100</f>
        <v>200</v>
      </c>
      <c r="F20" s="157">
        <f>F19/F5*100</f>
        <v>23.613963039014372</v>
      </c>
      <c r="G20" s="157">
        <f>G19/G5*100</f>
        <v>241.32610508757298</v>
      </c>
      <c r="H20" s="157">
        <f>H19/H5*100</f>
        <v>156.25</v>
      </c>
      <c r="I20" s="157">
        <f>I19/I5*100</f>
        <v>196.32047477744808</v>
      </c>
      <c r="J20" s="157">
        <f>J19/J5*100</f>
        <v>49.162561576354683</v>
      </c>
      <c r="K20" s="157">
        <f>K19/K5*100</f>
        <v>347.87234042553189</v>
      </c>
      <c r="L20" s="158"/>
      <c r="M20" s="157">
        <f>M19/M5*100</f>
        <v>353.30261136712755</v>
      </c>
      <c r="N20" s="158"/>
      <c r="O20" s="157">
        <f>O19/O5*100</f>
        <v>26.816380449141342</v>
      </c>
      <c r="P20" s="158"/>
      <c r="Q20" s="158"/>
      <c r="R20" s="157">
        <f>R19/R5*100</f>
        <v>149.91987179487177</v>
      </c>
      <c r="S20" s="157">
        <f>S19/S5*100</f>
        <v>215.53956834532374</v>
      </c>
      <c r="T20" s="157">
        <f>T19/T5*100</f>
        <v>524.95618647038202</v>
      </c>
    </row>
    <row r="21" spans="1:29" x14ac:dyDescent="0.3">
      <c r="A21" s="152" t="s">
        <v>159</v>
      </c>
      <c r="B21">
        <f>B13-B6</f>
        <v>177.4</v>
      </c>
      <c r="C21">
        <f>C13-C6</f>
        <v>67.799999999999955</v>
      </c>
      <c r="D21">
        <f>D13-D6</f>
        <v>334.3</v>
      </c>
      <c r="E21">
        <f>E13-E6</f>
        <v>275.5</v>
      </c>
      <c r="F21">
        <f>F13-F6</f>
        <v>90.999999999999972</v>
      </c>
      <c r="G21">
        <f>G13-G6</f>
        <v>330.9</v>
      </c>
      <c r="H21">
        <f>H13-H6</f>
        <v>0</v>
      </c>
      <c r="I21">
        <f>I13-I6</f>
        <v>170.3</v>
      </c>
      <c r="J21">
        <f>J13-J6</f>
        <v>582.20000000000005</v>
      </c>
      <c r="K21">
        <f>K13-K6</f>
        <v>356.7</v>
      </c>
      <c r="L21" s="30"/>
      <c r="M21">
        <f>M13-M6</f>
        <v>375.34000000000003</v>
      </c>
      <c r="N21" s="30"/>
      <c r="O21">
        <f>O13-O6</f>
        <v>0</v>
      </c>
      <c r="P21" s="30"/>
      <c r="Q21" s="30"/>
      <c r="R21">
        <f>R13-R6</f>
        <v>169.5</v>
      </c>
      <c r="S21">
        <f>S13-S6</f>
        <v>243.5</v>
      </c>
      <c r="T21">
        <f>T13-T6</f>
        <v>119.60000000000002</v>
      </c>
    </row>
    <row r="22" spans="1:29" x14ac:dyDescent="0.3">
      <c r="A22" s="152" t="s">
        <v>182</v>
      </c>
      <c r="B22" s="157">
        <f>B21/B6*100</f>
        <v>96.623093681917211</v>
      </c>
      <c r="C22" s="157">
        <f>C21/C6*100</f>
        <v>9.3892812629829603</v>
      </c>
      <c r="D22" s="157">
        <f>D21/D6*100</f>
        <v>463.01939058171746</v>
      </c>
      <c r="E22" s="157">
        <f>E21/E6*100</f>
        <v>102.99065420560747</v>
      </c>
      <c r="F22" s="157">
        <f>F21/F6*100</f>
        <v>49.08306364617043</v>
      </c>
      <c r="G22" s="157">
        <f>G21/G6*100</f>
        <v>52.13486686623601</v>
      </c>
      <c r="H22" s="157">
        <f>H21/H6*100</f>
        <v>0</v>
      </c>
      <c r="I22" s="157">
        <f>I21/I6*100</f>
        <v>37.167175905718032</v>
      </c>
      <c r="J22" s="157">
        <f>J21/J6*100</f>
        <v>369.18199112238432</v>
      </c>
      <c r="K22" s="157">
        <f>K21/K6*100</f>
        <v>200.05608524957935</v>
      </c>
      <c r="L22" s="158"/>
      <c r="M22" s="157">
        <f>M21/M6*100</f>
        <v>191.40234574196842</v>
      </c>
      <c r="N22" s="158"/>
      <c r="O22" s="157">
        <f>O21/O6*100</f>
        <v>0</v>
      </c>
      <c r="P22" s="158"/>
      <c r="Q22" s="158"/>
      <c r="R22" s="157">
        <f>R21/R6*100</f>
        <v>21.291295063434241</v>
      </c>
      <c r="S22" s="157">
        <f>S21/S6*100</f>
        <v>233.68522072936662</v>
      </c>
      <c r="T22" s="157">
        <f>T21/T6*100</f>
        <v>28.791526239768906</v>
      </c>
    </row>
    <row r="23" spans="1:29" x14ac:dyDescent="0.3">
      <c r="A23" s="159" t="s">
        <v>177</v>
      </c>
      <c r="B23" s="153">
        <f>B14-B7</f>
        <v>0</v>
      </c>
      <c r="C23" s="153">
        <f>C14-C7</f>
        <v>0</v>
      </c>
      <c r="D23" s="153">
        <f>D14-D7</f>
        <v>0</v>
      </c>
      <c r="E23" s="153">
        <f>E14-E7</f>
        <v>0</v>
      </c>
      <c r="F23" s="153">
        <f>F14-F7</f>
        <v>0</v>
      </c>
      <c r="G23" s="153">
        <f>G14-G7</f>
        <v>0</v>
      </c>
      <c r="H23" s="153">
        <f>H14-H7</f>
        <v>-2</v>
      </c>
      <c r="I23" s="153">
        <f>I14-I7</f>
        <v>0</v>
      </c>
      <c r="J23" s="153">
        <f>J14-J7</f>
        <v>0</v>
      </c>
      <c r="K23" s="153">
        <f>K14-K7</f>
        <v>0</v>
      </c>
      <c r="L23" s="160"/>
      <c r="M23" s="153">
        <f>M14-M7</f>
        <v>0</v>
      </c>
      <c r="N23" s="160"/>
      <c r="O23" s="153">
        <f>O14-O7</f>
        <v>1</v>
      </c>
      <c r="P23" s="160"/>
      <c r="Q23" s="160"/>
      <c r="R23" s="153">
        <f>R14-R7</f>
        <v>-1</v>
      </c>
      <c r="S23" s="153">
        <f>S14-S7</f>
        <v>0</v>
      </c>
      <c r="T23" s="153">
        <f>T14-T7</f>
        <v>-2</v>
      </c>
      <c r="U23" s="153"/>
      <c r="V23" s="153"/>
      <c r="W23" s="153"/>
    </row>
    <row r="24" spans="1:29" x14ac:dyDescent="0.3">
      <c r="A24" s="152" t="s">
        <v>163</v>
      </c>
      <c r="B24" s="32">
        <f>B15-B8</f>
        <v>1.1000000000000001</v>
      </c>
      <c r="C24" s="32">
        <f>C15-C8</f>
        <v>0.60000000000000053</v>
      </c>
      <c r="D24" s="32">
        <f>D15-D8</f>
        <v>1.7000000000000002</v>
      </c>
      <c r="E24" s="32">
        <f>E15-E8</f>
        <v>1.6999999999999997</v>
      </c>
      <c r="F24" s="32">
        <f>F15-F8</f>
        <v>0.5</v>
      </c>
      <c r="G24" s="32">
        <f>G15-G8</f>
        <v>1.6000000000000005</v>
      </c>
      <c r="H24" s="32">
        <f>H15-H8</f>
        <v>0</v>
      </c>
      <c r="I24" s="32">
        <f>I15-I8</f>
        <v>0.59999999999999964</v>
      </c>
      <c r="J24" s="32">
        <f>J15-J8</f>
        <v>2.6999999999999997</v>
      </c>
      <c r="K24" s="32">
        <f>K15-K8</f>
        <v>1.6</v>
      </c>
      <c r="L24" s="149"/>
      <c r="M24" s="32">
        <f>M15-M8</f>
        <v>2.1999999999999997</v>
      </c>
      <c r="N24" s="149"/>
      <c r="O24" s="32">
        <f>O15-O8</f>
        <v>0</v>
      </c>
      <c r="P24" s="149"/>
      <c r="Q24" s="149"/>
      <c r="R24" s="32">
        <f>R15-R8</f>
        <v>1.1000000000000005</v>
      </c>
      <c r="S24" s="32">
        <f>S15-S8</f>
        <v>1.7000000000000002</v>
      </c>
      <c r="T24" s="32">
        <f>T15-T8</f>
        <v>0.5</v>
      </c>
    </row>
    <row r="26" spans="1:29" x14ac:dyDescent="0.3">
      <c r="C26" s="47"/>
      <c r="D26" t="s">
        <v>146</v>
      </c>
    </row>
    <row r="27" spans="1:29" x14ac:dyDescent="0.3">
      <c r="C27" s="30"/>
      <c r="D27" t="s">
        <v>142</v>
      </c>
    </row>
    <row r="29" spans="1:29" x14ac:dyDescent="0.3">
      <c r="K29" s="161"/>
      <c r="L29" s="161"/>
      <c r="M29" s="161"/>
    </row>
    <row r="31" spans="1:29" x14ac:dyDescent="0.3">
      <c r="L31" s="62"/>
      <c r="O31" s="62"/>
      <c r="R31" s="62"/>
      <c r="S31" s="62"/>
    </row>
    <row r="32" spans="1:29" x14ac:dyDescent="0.3">
      <c r="L32" s="62"/>
      <c r="O32" s="62"/>
      <c r="R32" s="62"/>
      <c r="S32" s="62"/>
    </row>
    <row r="33" spans="12:19" x14ac:dyDescent="0.3">
      <c r="L33" s="62"/>
      <c r="O33" s="62"/>
      <c r="R33" s="62"/>
      <c r="S33" s="62"/>
    </row>
  </sheetData>
  <mergeCells count="8">
    <mergeCell ref="AC13:AC14"/>
    <mergeCell ref="AC15:AC16"/>
    <mergeCell ref="AC18:AC19"/>
    <mergeCell ref="K29:M29"/>
    <mergeCell ref="AC3:AC4"/>
    <mergeCell ref="AC5:AC6"/>
    <mergeCell ref="AC7:AC8"/>
    <mergeCell ref="AC9:AC10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97ACF-2209-4D56-8ECE-6F6D2D9211BD}">
  <dimension ref="A3:AA53"/>
  <sheetViews>
    <sheetView zoomScale="80" zoomScaleNormal="80" workbookViewId="0">
      <selection activeCell="A18" sqref="A18"/>
    </sheetView>
  </sheetViews>
  <sheetFormatPr defaultColWidth="11.44140625" defaultRowHeight="14.4" x14ac:dyDescent="0.3"/>
  <cols>
    <col min="1" max="1" width="13.88671875" bestFit="1" customWidth="1"/>
    <col min="3" max="3" width="14.6640625" bestFit="1" customWidth="1"/>
    <col min="11" max="11" width="15.33203125" bestFit="1" customWidth="1"/>
    <col min="14" max="14" width="18.88671875" bestFit="1" customWidth="1"/>
    <col min="16" max="16" width="14.5546875" bestFit="1" customWidth="1"/>
    <col min="19" max="19" width="20.88671875" bestFit="1" customWidth="1"/>
    <col min="26" max="26" width="12.5546875" customWidth="1"/>
  </cols>
  <sheetData>
    <row r="3" spans="1:27" ht="15" thickBot="1" x14ac:dyDescent="0.35">
      <c r="A3" s="128" t="s">
        <v>140</v>
      </c>
    </row>
    <row r="4" spans="1:27" ht="18.600000000000001" thickBot="1" x14ac:dyDescent="0.35">
      <c r="A4" s="128" t="s">
        <v>195</v>
      </c>
      <c r="B4" s="134">
        <v>1</v>
      </c>
      <c r="C4" s="134">
        <v>2</v>
      </c>
      <c r="D4" s="134">
        <v>3</v>
      </c>
      <c r="E4" s="134">
        <v>4</v>
      </c>
      <c r="F4" s="134">
        <v>5</v>
      </c>
      <c r="G4" s="134">
        <v>6</v>
      </c>
      <c r="H4" s="134">
        <v>7</v>
      </c>
      <c r="I4" s="134">
        <v>8</v>
      </c>
      <c r="J4" s="134">
        <v>9</v>
      </c>
      <c r="K4" s="134">
        <v>10</v>
      </c>
      <c r="L4" s="134">
        <v>11</v>
      </c>
      <c r="M4" s="134">
        <v>12</v>
      </c>
      <c r="N4" s="134">
        <v>13</v>
      </c>
      <c r="O4" s="134">
        <v>14</v>
      </c>
      <c r="P4" s="135">
        <v>15</v>
      </c>
      <c r="Q4" s="136">
        <v>16</v>
      </c>
      <c r="R4" s="136">
        <v>17</v>
      </c>
      <c r="S4" s="100"/>
      <c r="W4" s="129" t="s">
        <v>148</v>
      </c>
      <c r="X4" s="130" t="s">
        <v>149</v>
      </c>
      <c r="Y4" s="131" t="s">
        <v>150</v>
      </c>
      <c r="Z4" s="132" t="s">
        <v>151</v>
      </c>
      <c r="AA4" s="132" t="s">
        <v>152</v>
      </c>
    </row>
    <row r="5" spans="1:27" ht="18.600000000000001" thickBot="1" x14ac:dyDescent="0.35">
      <c r="A5" s="128" t="s">
        <v>178</v>
      </c>
      <c r="B5" s="32">
        <v>294.2</v>
      </c>
      <c r="C5" s="32">
        <v>173.8</v>
      </c>
      <c r="D5" s="164"/>
      <c r="E5" s="32">
        <v>71.5</v>
      </c>
      <c r="F5" s="32">
        <v>160.5</v>
      </c>
      <c r="G5" s="32">
        <v>53.5</v>
      </c>
      <c r="H5" s="32">
        <v>160.5</v>
      </c>
      <c r="I5" s="32">
        <v>133.69999999999999</v>
      </c>
      <c r="J5" s="32">
        <v>142.6</v>
      </c>
      <c r="K5" s="32">
        <v>133.69999999999999</v>
      </c>
      <c r="L5" s="32">
        <v>133.69999999999999</v>
      </c>
      <c r="M5" s="32">
        <v>53.5</v>
      </c>
      <c r="N5" s="32">
        <v>133.69999999999999</v>
      </c>
      <c r="O5" s="32">
        <v>329.9</v>
      </c>
      <c r="P5" s="102">
        <v>89.1</v>
      </c>
      <c r="Q5" s="141">
        <v>321</v>
      </c>
      <c r="R5" s="141">
        <v>187.17</v>
      </c>
      <c r="S5" s="100"/>
      <c r="T5" s="63"/>
      <c r="U5" s="63"/>
      <c r="W5" s="137">
        <v>2</v>
      </c>
      <c r="X5" s="145"/>
      <c r="Y5" s="146"/>
      <c r="Z5" s="143" t="s">
        <v>157</v>
      </c>
      <c r="AA5" s="146"/>
    </row>
    <row r="6" spans="1:27" ht="18.600000000000001" thickBot="1" x14ac:dyDescent="0.35">
      <c r="A6" s="128" t="s">
        <v>179</v>
      </c>
      <c r="B6" s="32">
        <v>401.2</v>
      </c>
      <c r="C6">
        <v>775.7</v>
      </c>
      <c r="D6" s="164"/>
      <c r="E6" s="32">
        <v>482.8</v>
      </c>
      <c r="F6" s="32">
        <v>428</v>
      </c>
      <c r="G6" s="32">
        <v>267.5</v>
      </c>
      <c r="H6" s="32">
        <v>481.5</v>
      </c>
      <c r="I6" s="32">
        <v>240.7</v>
      </c>
      <c r="J6" s="32">
        <v>413.6</v>
      </c>
      <c r="K6" s="32">
        <v>231.8</v>
      </c>
      <c r="L6" s="32">
        <v>535</v>
      </c>
      <c r="M6" s="32">
        <v>267.5</v>
      </c>
      <c r="N6" s="32">
        <v>258.39999999999998</v>
      </c>
      <c r="O6" s="32">
        <v>374.5</v>
      </c>
      <c r="P6" s="102">
        <v>142.6</v>
      </c>
      <c r="Q6" s="141">
        <v>481.5</v>
      </c>
      <c r="R6" s="141">
        <v>965.5</v>
      </c>
      <c r="S6" s="100"/>
      <c r="T6" s="63"/>
      <c r="U6" s="63"/>
      <c r="W6" s="137">
        <v>3</v>
      </c>
      <c r="X6" s="145"/>
      <c r="Y6" s="142">
        <v>2</v>
      </c>
      <c r="Z6" s="143" t="s">
        <v>158</v>
      </c>
      <c r="AA6" s="144">
        <v>3.1</v>
      </c>
    </row>
    <row r="7" spans="1:27" ht="18.600000000000001" thickBot="1" x14ac:dyDescent="0.35">
      <c r="A7" s="128" t="s">
        <v>161</v>
      </c>
      <c r="B7" s="32">
        <v>3</v>
      </c>
      <c r="C7" s="32">
        <v>3</v>
      </c>
      <c r="D7" s="164"/>
      <c r="E7" s="32">
        <v>3</v>
      </c>
      <c r="F7" s="32">
        <v>3</v>
      </c>
      <c r="G7" s="32">
        <v>3</v>
      </c>
      <c r="H7" s="32">
        <v>4</v>
      </c>
      <c r="I7" s="32">
        <v>4</v>
      </c>
      <c r="J7" s="32">
        <v>4</v>
      </c>
      <c r="K7" s="32">
        <v>3.5</v>
      </c>
      <c r="L7" s="32">
        <v>3</v>
      </c>
      <c r="M7" s="32">
        <v>3</v>
      </c>
      <c r="N7" s="32">
        <v>4</v>
      </c>
      <c r="O7" s="32">
        <v>2</v>
      </c>
      <c r="P7" s="102">
        <v>3</v>
      </c>
      <c r="Q7" s="141">
        <v>3</v>
      </c>
      <c r="R7" s="141">
        <v>3</v>
      </c>
      <c r="S7" s="100"/>
      <c r="W7" s="137">
        <v>4</v>
      </c>
      <c r="X7" s="145"/>
      <c r="Y7" s="146"/>
      <c r="Z7" s="143" t="s">
        <v>160</v>
      </c>
      <c r="AA7" s="147"/>
    </row>
    <row r="8" spans="1:27" ht="18.600000000000001" thickBot="1" x14ac:dyDescent="0.35">
      <c r="A8" s="128" t="s">
        <v>163</v>
      </c>
      <c r="B8" s="32">
        <v>4.2</v>
      </c>
      <c r="C8" s="32">
        <v>6.4</v>
      </c>
      <c r="D8" s="164"/>
      <c r="E8" s="32">
        <v>4.7</v>
      </c>
      <c r="F8" s="32">
        <v>4.2</v>
      </c>
      <c r="G8" s="32">
        <v>3.6</v>
      </c>
      <c r="H8" s="32">
        <v>4.7</v>
      </c>
      <c r="I8" s="32">
        <v>3.6</v>
      </c>
      <c r="J8" s="32">
        <v>4.2</v>
      </c>
      <c r="K8" s="32">
        <v>3.6</v>
      </c>
      <c r="L8" s="32">
        <v>4.7</v>
      </c>
      <c r="M8" s="32">
        <v>3.6</v>
      </c>
      <c r="N8" s="32">
        <v>3.1</v>
      </c>
      <c r="O8" s="32">
        <v>4.2</v>
      </c>
      <c r="P8" s="102">
        <v>2.5</v>
      </c>
      <c r="Q8" s="141">
        <v>4.7</v>
      </c>
      <c r="R8" s="141">
        <v>6.9</v>
      </c>
      <c r="S8" s="100"/>
      <c r="W8" s="137">
        <v>5</v>
      </c>
      <c r="X8" s="145"/>
      <c r="Y8" s="142">
        <v>4</v>
      </c>
      <c r="Z8" s="143" t="s">
        <v>162</v>
      </c>
      <c r="AA8" s="144">
        <v>3.6</v>
      </c>
    </row>
    <row r="9" spans="1:27" ht="18.600000000000001" thickBot="1" x14ac:dyDescent="0.35">
      <c r="S9" s="100"/>
      <c r="W9" s="137">
        <v>6</v>
      </c>
      <c r="X9" s="145"/>
      <c r="Y9" s="146"/>
      <c r="Z9" s="143" t="s">
        <v>164</v>
      </c>
      <c r="AA9" s="147"/>
    </row>
    <row r="10" spans="1:27" ht="18.600000000000001" thickBot="1" x14ac:dyDescent="0.35">
      <c r="A10" s="148" t="s">
        <v>141</v>
      </c>
      <c r="S10" s="100"/>
      <c r="W10" s="137">
        <v>7</v>
      </c>
      <c r="X10" s="145"/>
      <c r="Y10" s="142">
        <v>6</v>
      </c>
      <c r="Z10" s="143" t="s">
        <v>165</v>
      </c>
      <c r="AA10" s="144">
        <v>4.2</v>
      </c>
    </row>
    <row r="11" spans="1:27" ht="18.600000000000001" thickBot="1" x14ac:dyDescent="0.35">
      <c r="A11" s="148" t="s">
        <v>195</v>
      </c>
      <c r="B11" s="134">
        <v>1</v>
      </c>
      <c r="C11" s="134">
        <v>2</v>
      </c>
      <c r="D11" s="134">
        <v>3</v>
      </c>
      <c r="E11" s="134">
        <v>4</v>
      </c>
      <c r="F11" s="134">
        <v>5</v>
      </c>
      <c r="G11" s="134">
        <v>6</v>
      </c>
      <c r="H11" s="134">
        <v>7</v>
      </c>
      <c r="I11" s="134">
        <v>8</v>
      </c>
      <c r="J11" s="134">
        <v>9</v>
      </c>
      <c r="K11" s="134">
        <v>10</v>
      </c>
      <c r="L11" s="134">
        <v>11</v>
      </c>
      <c r="M11" s="134">
        <v>12</v>
      </c>
      <c r="N11" s="134">
        <v>13</v>
      </c>
      <c r="O11" s="134">
        <v>14</v>
      </c>
      <c r="P11" s="135">
        <v>15</v>
      </c>
      <c r="Q11" s="136">
        <v>16</v>
      </c>
      <c r="R11" s="136">
        <v>17</v>
      </c>
      <c r="S11" s="100"/>
      <c r="W11" s="137">
        <v>8</v>
      </c>
      <c r="X11" s="145"/>
      <c r="Y11" s="146"/>
      <c r="Z11" s="143" t="s">
        <v>166</v>
      </c>
      <c r="AA11" s="147"/>
    </row>
    <row r="12" spans="1:27" ht="18.600000000000001" thickBot="1" x14ac:dyDescent="0.35">
      <c r="A12" s="148" t="s">
        <v>178</v>
      </c>
      <c r="B12" s="32">
        <v>481.5</v>
      </c>
      <c r="C12" s="32">
        <v>334.3</v>
      </c>
      <c r="D12" s="164"/>
      <c r="E12" s="149"/>
      <c r="F12" s="32">
        <v>481.5</v>
      </c>
      <c r="G12" s="149"/>
      <c r="H12" s="32">
        <v>428</v>
      </c>
      <c r="I12" s="149"/>
      <c r="J12" s="32">
        <v>240.7</v>
      </c>
      <c r="K12" s="32">
        <v>249.6</v>
      </c>
      <c r="L12" s="149"/>
      <c r="M12" s="32">
        <v>191.6</v>
      </c>
      <c r="N12" s="32">
        <v>535</v>
      </c>
      <c r="O12" s="149"/>
      <c r="P12" s="150"/>
      <c r="Q12" s="141">
        <v>401.2</v>
      </c>
      <c r="R12" s="141">
        <v>321</v>
      </c>
      <c r="S12" s="100"/>
      <c r="V12" s="63"/>
      <c r="W12" s="137">
        <v>9</v>
      </c>
      <c r="X12" s="145"/>
      <c r="Y12" s="142">
        <v>8</v>
      </c>
      <c r="Z12" s="143" t="s">
        <v>167</v>
      </c>
      <c r="AA12" s="142">
        <v>4.7</v>
      </c>
    </row>
    <row r="13" spans="1:27" ht="18.600000000000001" thickBot="1" x14ac:dyDescent="0.35">
      <c r="A13" s="148" t="s">
        <v>159</v>
      </c>
      <c r="B13" s="32">
        <v>954</v>
      </c>
      <c r="C13" s="32">
        <v>802.5</v>
      </c>
      <c r="D13" s="164"/>
      <c r="E13" s="149"/>
      <c r="F13" s="32">
        <v>642</v>
      </c>
      <c r="G13" s="149"/>
      <c r="H13" s="32">
        <v>829.2</v>
      </c>
      <c r="I13" s="149"/>
      <c r="J13" s="32">
        <v>561.70000000000005</v>
      </c>
      <c r="K13" s="32">
        <v>642</v>
      </c>
      <c r="L13" s="149"/>
      <c r="M13" s="32">
        <v>214</v>
      </c>
      <c r="N13" s="32">
        <v>965.6</v>
      </c>
      <c r="O13" s="149"/>
      <c r="P13" s="150"/>
      <c r="Q13" s="141">
        <v>965.6</v>
      </c>
      <c r="R13" s="141">
        <v>965.5</v>
      </c>
      <c r="S13" s="100"/>
      <c r="T13" s="63"/>
      <c r="U13" s="63"/>
      <c r="W13" s="137">
        <v>12</v>
      </c>
      <c r="X13" s="145"/>
      <c r="Y13" s="146"/>
      <c r="Z13" s="143" t="s">
        <v>168</v>
      </c>
      <c r="AA13" s="146"/>
    </row>
    <row r="14" spans="1:27" ht="18.600000000000001" thickBot="1" x14ac:dyDescent="0.35">
      <c r="A14" s="148" t="s">
        <v>161</v>
      </c>
      <c r="B14" s="32">
        <v>3</v>
      </c>
      <c r="C14" s="32">
        <v>4</v>
      </c>
      <c r="D14" s="164"/>
      <c r="E14" s="149"/>
      <c r="F14" s="32">
        <v>3</v>
      </c>
      <c r="G14" s="149"/>
      <c r="H14" s="32">
        <v>4</v>
      </c>
      <c r="I14" s="149"/>
      <c r="J14" s="32">
        <v>4</v>
      </c>
      <c r="K14" s="32">
        <v>3.5</v>
      </c>
      <c r="L14" s="149"/>
      <c r="M14" s="32">
        <v>3</v>
      </c>
      <c r="N14" s="32">
        <v>3</v>
      </c>
      <c r="O14" s="149"/>
      <c r="P14" s="150"/>
      <c r="Q14" s="141">
        <v>3</v>
      </c>
      <c r="R14" s="141">
        <v>2</v>
      </c>
      <c r="S14" s="100"/>
      <c r="T14" s="63"/>
      <c r="U14" s="63"/>
      <c r="W14" s="137">
        <v>13</v>
      </c>
      <c r="X14" s="145"/>
      <c r="Y14" s="142">
        <v>12</v>
      </c>
      <c r="Z14" s="143" t="s">
        <v>169</v>
      </c>
      <c r="AA14" s="144">
        <v>5.8</v>
      </c>
    </row>
    <row r="15" spans="1:27" ht="18.600000000000001" thickBot="1" x14ac:dyDescent="0.35">
      <c r="A15" s="148" t="s">
        <v>171</v>
      </c>
      <c r="B15" s="32">
        <v>6.9</v>
      </c>
      <c r="C15" s="32">
        <v>6.4</v>
      </c>
      <c r="D15" s="164"/>
      <c r="E15" s="149"/>
      <c r="F15" s="32">
        <v>5.3</v>
      </c>
      <c r="G15" s="149"/>
      <c r="H15" s="32">
        <v>6.4</v>
      </c>
      <c r="I15" s="149"/>
      <c r="J15" s="32">
        <v>5.3</v>
      </c>
      <c r="K15" s="32">
        <v>5.3</v>
      </c>
      <c r="L15" s="149"/>
      <c r="M15" s="32">
        <v>3.1</v>
      </c>
      <c r="N15" s="32">
        <v>6.9</v>
      </c>
      <c r="O15" s="32"/>
      <c r="P15" s="102"/>
      <c r="Q15" s="141">
        <v>6.9</v>
      </c>
      <c r="R15" s="141">
        <v>6.9</v>
      </c>
      <c r="S15" s="100"/>
      <c r="V15" s="1"/>
      <c r="W15" s="137">
        <v>14</v>
      </c>
      <c r="X15" s="145"/>
      <c r="Y15" s="146"/>
      <c r="Z15" s="143" t="s">
        <v>170</v>
      </c>
      <c r="AA15" s="147"/>
    </row>
    <row r="16" spans="1:27" ht="18.600000000000001" thickBot="1" x14ac:dyDescent="0.35">
      <c r="S16" s="100"/>
      <c r="W16" s="137">
        <v>15</v>
      </c>
      <c r="X16" s="145"/>
      <c r="Y16" s="142">
        <v>14</v>
      </c>
      <c r="Z16" s="143" t="s">
        <v>172</v>
      </c>
      <c r="AA16" s="144">
        <v>6.4</v>
      </c>
    </row>
    <row r="17" spans="1:27" ht="18.600000000000001" thickBot="1" x14ac:dyDescent="0.35">
      <c r="A17" s="152" t="s">
        <v>174</v>
      </c>
      <c r="S17" s="100"/>
      <c r="W17" s="137">
        <v>16</v>
      </c>
      <c r="X17" s="145"/>
      <c r="Y17" s="146"/>
      <c r="Z17" s="143" t="s">
        <v>173</v>
      </c>
      <c r="AA17" s="147"/>
    </row>
    <row r="18" spans="1:27" ht="18.600000000000001" thickBot="1" x14ac:dyDescent="0.35">
      <c r="A18" s="183" t="s">
        <v>195</v>
      </c>
      <c r="B18" s="165">
        <v>1</v>
      </c>
      <c r="C18" s="165">
        <v>2</v>
      </c>
      <c r="D18" s="165">
        <v>3</v>
      </c>
      <c r="E18" s="165">
        <v>4</v>
      </c>
      <c r="F18" s="165">
        <v>5</v>
      </c>
      <c r="G18" s="165">
        <v>6</v>
      </c>
      <c r="H18" s="165">
        <v>7</v>
      </c>
      <c r="I18" s="165">
        <v>8</v>
      </c>
      <c r="J18" s="165">
        <v>9</v>
      </c>
      <c r="K18" s="165">
        <v>10</v>
      </c>
      <c r="L18" s="165">
        <v>11</v>
      </c>
      <c r="M18" s="165">
        <v>12</v>
      </c>
      <c r="N18" s="165">
        <v>13</v>
      </c>
      <c r="O18" s="165">
        <v>14</v>
      </c>
      <c r="P18" s="166">
        <v>15</v>
      </c>
      <c r="Q18" s="162">
        <v>16</v>
      </c>
      <c r="R18" s="163">
        <v>17</v>
      </c>
      <c r="S18" s="2"/>
      <c r="W18" s="137">
        <v>17</v>
      </c>
      <c r="X18" s="145"/>
      <c r="Y18" s="142">
        <v>16</v>
      </c>
      <c r="Z18" s="143" t="s">
        <v>175</v>
      </c>
      <c r="AA18" s="144">
        <v>6.9</v>
      </c>
    </row>
    <row r="19" spans="1:27" ht="18.600000000000001" thickBot="1" x14ac:dyDescent="0.35">
      <c r="A19" s="152" t="s">
        <v>180</v>
      </c>
      <c r="B19" s="32">
        <f>B12-B5</f>
        <v>187.3</v>
      </c>
      <c r="C19" s="32">
        <f t="shared" ref="C19:R19" si="0">C12-C5</f>
        <v>160.5</v>
      </c>
      <c r="D19" s="164"/>
      <c r="E19" s="32">
        <f t="shared" si="0"/>
        <v>-71.5</v>
      </c>
      <c r="F19" s="32">
        <f t="shared" si="0"/>
        <v>321</v>
      </c>
      <c r="G19" s="149"/>
      <c r="H19" s="32">
        <f t="shared" si="0"/>
        <v>267.5</v>
      </c>
      <c r="I19" s="149"/>
      <c r="J19" s="32">
        <f t="shared" si="0"/>
        <v>98.1</v>
      </c>
      <c r="K19" s="32">
        <f t="shared" si="0"/>
        <v>115.9</v>
      </c>
      <c r="L19" s="149"/>
      <c r="M19" s="32">
        <f t="shared" si="0"/>
        <v>138.1</v>
      </c>
      <c r="N19" s="32">
        <f t="shared" si="0"/>
        <v>401.3</v>
      </c>
      <c r="O19" s="149"/>
      <c r="P19" s="149"/>
      <c r="Q19" s="32">
        <f t="shared" si="0"/>
        <v>80.199999999999989</v>
      </c>
      <c r="R19" s="32">
        <f t="shared" si="0"/>
        <v>133.83000000000001</v>
      </c>
      <c r="S19" s="100"/>
      <c r="T19" s="1"/>
      <c r="U19" s="1"/>
      <c r="W19" s="154">
        <v>18</v>
      </c>
      <c r="X19" s="155"/>
      <c r="Y19" s="155"/>
      <c r="Z19" s="156" t="s">
        <v>176</v>
      </c>
      <c r="AA19" s="147"/>
    </row>
    <row r="20" spans="1:27" x14ac:dyDescent="0.3">
      <c r="A20" s="152" t="s">
        <v>181</v>
      </c>
      <c r="B20" s="167">
        <f>B19/B5*100</f>
        <v>63.664174031271244</v>
      </c>
      <c r="C20" s="167">
        <f t="shared" ref="C20:R20" si="1">C19/C5*100</f>
        <v>92.34752589182969</v>
      </c>
      <c r="D20" s="168"/>
      <c r="E20" s="167">
        <f t="shared" si="1"/>
        <v>-100</v>
      </c>
      <c r="F20" s="167">
        <f t="shared" si="1"/>
        <v>200</v>
      </c>
      <c r="G20" s="169"/>
      <c r="H20" s="167">
        <f t="shared" si="1"/>
        <v>166.66666666666669</v>
      </c>
      <c r="I20" s="169"/>
      <c r="J20" s="167">
        <f t="shared" si="1"/>
        <v>68.793828892005607</v>
      </c>
      <c r="K20" s="167">
        <f t="shared" si="1"/>
        <v>86.686611817501884</v>
      </c>
      <c r="L20" s="169"/>
      <c r="M20" s="167">
        <f t="shared" si="1"/>
        <v>258.13084112149534</v>
      </c>
      <c r="N20" s="167">
        <f t="shared" si="1"/>
        <v>300.14958863126407</v>
      </c>
      <c r="O20" s="169"/>
      <c r="P20" s="169"/>
      <c r="Q20" s="167">
        <f t="shared" si="1"/>
        <v>24.984423676012458</v>
      </c>
      <c r="R20" s="167">
        <f t="shared" si="1"/>
        <v>71.501843244109637</v>
      </c>
      <c r="S20" s="100"/>
    </row>
    <row r="21" spans="1:27" x14ac:dyDescent="0.3">
      <c r="A21" s="152" t="s">
        <v>159</v>
      </c>
      <c r="B21" s="32">
        <f>B13-B6</f>
        <v>552.79999999999995</v>
      </c>
      <c r="C21" s="32">
        <f t="shared" ref="C21:R21" si="2">C13-C6</f>
        <v>26.799999999999955</v>
      </c>
      <c r="D21" s="164"/>
      <c r="E21" s="32">
        <f t="shared" si="2"/>
        <v>-482.8</v>
      </c>
      <c r="F21" s="32">
        <f t="shared" si="2"/>
        <v>214</v>
      </c>
      <c r="G21" s="149"/>
      <c r="H21" s="32">
        <f t="shared" si="2"/>
        <v>347.70000000000005</v>
      </c>
      <c r="I21" s="149"/>
      <c r="J21" s="32">
        <f t="shared" si="2"/>
        <v>148.10000000000002</v>
      </c>
      <c r="K21" s="32">
        <f t="shared" si="2"/>
        <v>410.2</v>
      </c>
      <c r="L21" s="149"/>
      <c r="M21" s="32">
        <f t="shared" si="2"/>
        <v>-53.5</v>
      </c>
      <c r="N21" s="32">
        <f t="shared" si="2"/>
        <v>707.2</v>
      </c>
      <c r="O21" s="149"/>
      <c r="P21" s="149"/>
      <c r="Q21" s="32">
        <f t="shared" si="2"/>
        <v>484.1</v>
      </c>
      <c r="R21" s="32">
        <f t="shared" si="2"/>
        <v>0</v>
      </c>
      <c r="S21" s="100"/>
    </row>
    <row r="22" spans="1:27" x14ac:dyDescent="0.3">
      <c r="A22" s="152" t="s">
        <v>182</v>
      </c>
      <c r="B22" s="167">
        <f>B21/B6*100</f>
        <v>137.7866400797607</v>
      </c>
      <c r="C22" s="167">
        <f t="shared" ref="C22:R22" si="3">C21/C6*100</f>
        <v>3.4549439216191766</v>
      </c>
      <c r="D22" s="168"/>
      <c r="E22" s="167">
        <f t="shared" si="3"/>
        <v>-100</v>
      </c>
      <c r="F22" s="167">
        <f t="shared" si="3"/>
        <v>50</v>
      </c>
      <c r="G22" s="169"/>
      <c r="H22" s="167">
        <f t="shared" si="3"/>
        <v>72.21183800623055</v>
      </c>
      <c r="I22" s="169"/>
      <c r="J22" s="167">
        <f t="shared" si="3"/>
        <v>35.80754352030948</v>
      </c>
      <c r="K22" s="167">
        <f t="shared" si="3"/>
        <v>176.96289905090595</v>
      </c>
      <c r="L22" s="169"/>
      <c r="M22" s="167">
        <f t="shared" si="3"/>
        <v>-20</v>
      </c>
      <c r="N22" s="167">
        <f t="shared" si="3"/>
        <v>273.68421052631584</v>
      </c>
      <c r="O22" s="169"/>
      <c r="P22" s="169"/>
      <c r="Q22" s="167">
        <f t="shared" si="3"/>
        <v>100.53997923156801</v>
      </c>
      <c r="R22" s="167">
        <f t="shared" si="3"/>
        <v>0</v>
      </c>
      <c r="S22" s="100"/>
    </row>
    <row r="23" spans="1:27" x14ac:dyDescent="0.3">
      <c r="A23" s="159" t="s">
        <v>177</v>
      </c>
      <c r="B23" s="32">
        <f>B14-B7</f>
        <v>0</v>
      </c>
      <c r="C23" s="32">
        <f t="shared" ref="C23:R23" si="4">C14-C7</f>
        <v>1</v>
      </c>
      <c r="D23" s="164"/>
      <c r="E23" s="32">
        <f t="shared" si="4"/>
        <v>-3</v>
      </c>
      <c r="F23" s="32">
        <f t="shared" si="4"/>
        <v>0</v>
      </c>
      <c r="G23" s="149"/>
      <c r="H23" s="32">
        <f t="shared" si="4"/>
        <v>0</v>
      </c>
      <c r="I23" s="149"/>
      <c r="J23" s="32">
        <f t="shared" si="4"/>
        <v>0</v>
      </c>
      <c r="K23" s="32">
        <f t="shared" si="4"/>
        <v>0</v>
      </c>
      <c r="L23" s="149"/>
      <c r="M23" s="32">
        <f t="shared" si="4"/>
        <v>0</v>
      </c>
      <c r="N23" s="32">
        <f t="shared" si="4"/>
        <v>-1</v>
      </c>
      <c r="O23" s="149"/>
      <c r="P23" s="149"/>
      <c r="Q23" s="32">
        <f t="shared" si="4"/>
        <v>0</v>
      </c>
      <c r="R23" s="32">
        <f t="shared" si="4"/>
        <v>-1</v>
      </c>
      <c r="S23" s="100"/>
    </row>
    <row r="24" spans="1:27" x14ac:dyDescent="0.3">
      <c r="A24" s="152" t="s">
        <v>163</v>
      </c>
      <c r="B24" s="32">
        <f>B15-B8</f>
        <v>2.7</v>
      </c>
      <c r="C24" s="32">
        <f>C15-C8</f>
        <v>0</v>
      </c>
      <c r="D24" s="32">
        <f>D15-D8</f>
        <v>0</v>
      </c>
      <c r="E24" s="32">
        <f>E15-E8</f>
        <v>-4.7</v>
      </c>
      <c r="F24" s="32">
        <f>F15-F8</f>
        <v>1.0999999999999996</v>
      </c>
      <c r="G24" s="149"/>
      <c r="H24" s="32">
        <f>H15-H8</f>
        <v>1.7000000000000002</v>
      </c>
      <c r="I24" s="149"/>
      <c r="J24" s="32">
        <f>J15-J8</f>
        <v>1.0999999999999996</v>
      </c>
      <c r="K24" s="32">
        <f>K15-K8</f>
        <v>1.6999999999999997</v>
      </c>
      <c r="L24" s="149"/>
      <c r="M24" s="32">
        <f>M15-M8</f>
        <v>-0.5</v>
      </c>
      <c r="N24" s="32">
        <f>N15-N8</f>
        <v>3.8000000000000003</v>
      </c>
      <c r="O24" s="32">
        <f>O15-O8</f>
        <v>-4.2</v>
      </c>
      <c r="P24" s="32">
        <f>P15-P8</f>
        <v>-2.5</v>
      </c>
      <c r="Q24" s="32">
        <f>Q15-Q8</f>
        <v>2.2000000000000002</v>
      </c>
      <c r="R24" s="32">
        <f>R15-R8</f>
        <v>0</v>
      </c>
      <c r="S24" s="100"/>
    </row>
    <row r="27" spans="1:27" x14ac:dyDescent="0.3">
      <c r="C27" s="47"/>
      <c r="D27" t="s">
        <v>146</v>
      </c>
    </row>
    <row r="28" spans="1:27" x14ac:dyDescent="0.3">
      <c r="C28" s="30"/>
      <c r="D28" t="s">
        <v>142</v>
      </c>
    </row>
    <row r="49" spans="1:21" s="153" customForma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x14ac:dyDescent="0.3"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</row>
    <row r="52" spans="1:21" x14ac:dyDescent="0.3">
      <c r="S52" s="153"/>
    </row>
    <row r="53" spans="1:21" x14ac:dyDescent="0.3">
      <c r="T53" s="153"/>
      <c r="U53" s="153"/>
    </row>
  </sheetData>
  <mergeCells count="6">
    <mergeCell ref="AA14:AA15"/>
    <mergeCell ref="AA16:AA17"/>
    <mergeCell ref="AA18:AA19"/>
    <mergeCell ref="AA6:AA7"/>
    <mergeCell ref="AA8:AA9"/>
    <mergeCell ref="AA10:A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9DC25-7A84-4B92-ACAD-4E94CA984616}">
  <dimension ref="A1:Y33"/>
  <sheetViews>
    <sheetView zoomScale="80" zoomScaleNormal="80" workbookViewId="0">
      <selection activeCell="A17" sqref="A17"/>
    </sheetView>
  </sheetViews>
  <sheetFormatPr defaultColWidth="11.44140625" defaultRowHeight="14.4" x14ac:dyDescent="0.3"/>
  <cols>
    <col min="1" max="1" width="13.88671875" bestFit="1" customWidth="1"/>
    <col min="12" max="12" width="14" customWidth="1"/>
    <col min="23" max="23" width="14.5546875" bestFit="1" customWidth="1"/>
  </cols>
  <sheetData>
    <row r="1" spans="1:25" x14ac:dyDescent="0.3">
      <c r="A1" s="128" t="s">
        <v>140</v>
      </c>
    </row>
    <row r="2" spans="1:25" x14ac:dyDescent="0.3">
      <c r="A2" s="128" t="s">
        <v>153</v>
      </c>
    </row>
    <row r="3" spans="1:25" x14ac:dyDescent="0.3">
      <c r="A3" s="184" t="s">
        <v>195</v>
      </c>
      <c r="B3" s="134">
        <v>1</v>
      </c>
      <c r="C3" s="134">
        <v>2</v>
      </c>
      <c r="D3" s="134">
        <v>3</v>
      </c>
      <c r="E3" s="134">
        <v>4</v>
      </c>
      <c r="F3" s="134">
        <v>5</v>
      </c>
      <c r="G3" s="134">
        <v>6</v>
      </c>
      <c r="H3" s="134">
        <v>7</v>
      </c>
      <c r="I3" s="134">
        <v>8</v>
      </c>
      <c r="J3" s="134">
        <v>9</v>
      </c>
      <c r="K3" s="134">
        <v>10</v>
      </c>
      <c r="L3" s="134">
        <v>11</v>
      </c>
      <c r="M3" s="134">
        <v>12</v>
      </c>
      <c r="N3" s="134">
        <v>13</v>
      </c>
      <c r="O3" s="134">
        <v>14</v>
      </c>
      <c r="P3" s="135">
        <v>15</v>
      </c>
      <c r="Q3" s="136">
        <v>16</v>
      </c>
      <c r="R3" s="136">
        <v>17</v>
      </c>
      <c r="S3" s="136">
        <v>18</v>
      </c>
      <c r="T3" s="170">
        <v>19</v>
      </c>
      <c r="U3" s="170">
        <v>20</v>
      </c>
      <c r="V3" s="134">
        <v>21</v>
      </c>
    </row>
    <row r="4" spans="1:25" x14ac:dyDescent="0.3">
      <c r="A4" s="128" t="s">
        <v>183</v>
      </c>
      <c r="B4" s="181">
        <v>10</v>
      </c>
      <c r="C4" s="181">
        <v>10</v>
      </c>
      <c r="D4" s="181">
        <v>9</v>
      </c>
      <c r="E4" s="181">
        <v>9</v>
      </c>
      <c r="F4" s="181">
        <v>6</v>
      </c>
      <c r="G4" s="181">
        <v>10</v>
      </c>
      <c r="H4" s="181">
        <v>8</v>
      </c>
      <c r="I4" s="181">
        <v>4</v>
      </c>
      <c r="J4" s="181">
        <v>7</v>
      </c>
      <c r="K4" s="181">
        <v>6</v>
      </c>
      <c r="L4" s="181">
        <v>3</v>
      </c>
      <c r="M4" s="181">
        <v>10</v>
      </c>
      <c r="N4" s="181">
        <v>8</v>
      </c>
      <c r="O4" s="181">
        <v>8</v>
      </c>
      <c r="P4" s="187">
        <v>5</v>
      </c>
      <c r="Q4" s="188">
        <v>7</v>
      </c>
      <c r="R4" s="188">
        <v>5</v>
      </c>
      <c r="S4" s="188">
        <v>9</v>
      </c>
      <c r="T4" s="189">
        <v>9</v>
      </c>
      <c r="U4" s="189">
        <v>8</v>
      </c>
      <c r="V4" s="181">
        <v>9</v>
      </c>
    </row>
    <row r="5" spans="1:25" x14ac:dyDescent="0.3">
      <c r="A5" s="128" t="s">
        <v>184</v>
      </c>
      <c r="B5" s="32">
        <f t="shared" ref="B5:C5" si="0">B4*60</f>
        <v>600</v>
      </c>
      <c r="C5" s="32">
        <f t="shared" si="0"/>
        <v>600</v>
      </c>
      <c r="D5" s="32">
        <f>D4*60</f>
        <v>540</v>
      </c>
      <c r="E5" s="32">
        <f t="shared" ref="E5:V5" si="1">E4*60</f>
        <v>540</v>
      </c>
      <c r="F5" s="32">
        <f t="shared" si="1"/>
        <v>360</v>
      </c>
      <c r="G5" s="32">
        <f t="shared" si="1"/>
        <v>600</v>
      </c>
      <c r="H5" s="32">
        <f t="shared" si="1"/>
        <v>480</v>
      </c>
      <c r="I5" s="32">
        <f t="shared" si="1"/>
        <v>240</v>
      </c>
      <c r="J5" s="32">
        <f t="shared" si="1"/>
        <v>420</v>
      </c>
      <c r="K5" s="32">
        <f t="shared" si="1"/>
        <v>360</v>
      </c>
      <c r="L5" s="32">
        <f t="shared" si="1"/>
        <v>180</v>
      </c>
      <c r="M5" s="32">
        <f t="shared" si="1"/>
        <v>600</v>
      </c>
      <c r="N5" s="32">
        <f t="shared" si="1"/>
        <v>480</v>
      </c>
      <c r="O5" s="32">
        <f t="shared" si="1"/>
        <v>480</v>
      </c>
      <c r="P5" s="32">
        <f t="shared" si="1"/>
        <v>300</v>
      </c>
      <c r="Q5" s="32">
        <f t="shared" si="1"/>
        <v>420</v>
      </c>
      <c r="R5" s="32">
        <f t="shared" si="1"/>
        <v>300</v>
      </c>
      <c r="S5" s="32">
        <f t="shared" si="1"/>
        <v>540</v>
      </c>
      <c r="T5" s="32">
        <f t="shared" si="1"/>
        <v>540</v>
      </c>
      <c r="U5" s="32">
        <f t="shared" si="1"/>
        <v>480</v>
      </c>
      <c r="V5" s="32">
        <f t="shared" si="1"/>
        <v>540</v>
      </c>
      <c r="X5" s="63"/>
      <c r="Y5" s="63"/>
    </row>
    <row r="6" spans="1:25" x14ac:dyDescent="0.3">
      <c r="A6" s="128" t="s">
        <v>163</v>
      </c>
      <c r="B6" s="32">
        <v>8.1</v>
      </c>
      <c r="C6" s="32">
        <v>8.1</v>
      </c>
      <c r="D6" s="32">
        <v>7.4</v>
      </c>
      <c r="E6" s="32">
        <v>4.2</v>
      </c>
      <c r="F6" s="32">
        <v>3.3</v>
      </c>
      <c r="G6" s="32">
        <v>6.2</v>
      </c>
      <c r="H6" s="32">
        <v>3.9</v>
      </c>
      <c r="I6" s="32">
        <v>2.7</v>
      </c>
      <c r="J6" s="32">
        <v>3.6</v>
      </c>
      <c r="K6" s="32">
        <v>3.3</v>
      </c>
      <c r="L6" s="32">
        <v>2.4</v>
      </c>
      <c r="M6" s="32">
        <v>8.1</v>
      </c>
      <c r="N6" s="32">
        <v>3.9</v>
      </c>
      <c r="O6" s="32">
        <v>6.8</v>
      </c>
      <c r="P6" s="102">
        <v>3</v>
      </c>
      <c r="Q6" s="141">
        <v>3.6</v>
      </c>
      <c r="R6" s="141">
        <v>3</v>
      </c>
      <c r="S6" s="141">
        <v>7.4</v>
      </c>
      <c r="T6" s="171">
        <v>4.2</v>
      </c>
      <c r="U6" s="171">
        <v>3.9</v>
      </c>
      <c r="V6" s="32">
        <v>7.4</v>
      </c>
    </row>
    <row r="9" spans="1:25" x14ac:dyDescent="0.3">
      <c r="A9" s="148" t="s">
        <v>141</v>
      </c>
    </row>
    <row r="10" spans="1:25" x14ac:dyDescent="0.3">
      <c r="A10" s="148" t="s">
        <v>153</v>
      </c>
    </row>
    <row r="11" spans="1:25" x14ac:dyDescent="0.3">
      <c r="A11" s="185" t="s">
        <v>195</v>
      </c>
      <c r="B11" s="134">
        <v>1</v>
      </c>
      <c r="C11" s="134">
        <v>2</v>
      </c>
      <c r="D11" s="134">
        <v>3</v>
      </c>
      <c r="E11" s="134">
        <v>4</v>
      </c>
      <c r="F11" s="134">
        <v>5</v>
      </c>
      <c r="G11" s="134">
        <v>6</v>
      </c>
      <c r="H11" s="134">
        <v>7</v>
      </c>
      <c r="I11" s="134">
        <v>8</v>
      </c>
      <c r="J11" s="134">
        <v>9</v>
      </c>
      <c r="K11" s="134">
        <v>10</v>
      </c>
      <c r="L11" s="134">
        <v>11</v>
      </c>
      <c r="M11" s="134">
        <v>12</v>
      </c>
      <c r="N11" s="134">
        <v>13</v>
      </c>
      <c r="O11" s="134">
        <v>14</v>
      </c>
      <c r="P11" s="135">
        <v>15</v>
      </c>
      <c r="Q11" s="136">
        <v>16</v>
      </c>
      <c r="R11" s="136">
        <v>17</v>
      </c>
      <c r="S11" s="136">
        <v>18</v>
      </c>
      <c r="T11" s="170">
        <v>19</v>
      </c>
      <c r="U11" s="170">
        <v>20</v>
      </c>
      <c r="V11" s="134">
        <v>21</v>
      </c>
    </row>
    <row r="12" spans="1:25" x14ac:dyDescent="0.3">
      <c r="A12" s="148" t="s">
        <v>183</v>
      </c>
      <c r="B12" s="149"/>
      <c r="C12" s="181">
        <v>12</v>
      </c>
      <c r="D12" s="181">
        <v>12</v>
      </c>
      <c r="E12" s="181">
        <v>9</v>
      </c>
      <c r="F12" s="149"/>
      <c r="G12" s="181">
        <v>11</v>
      </c>
      <c r="H12" s="181">
        <v>8</v>
      </c>
      <c r="I12" s="149"/>
      <c r="J12" s="149"/>
      <c r="K12" s="181">
        <v>8</v>
      </c>
      <c r="L12" s="181">
        <v>5</v>
      </c>
      <c r="M12" s="181">
        <v>11</v>
      </c>
      <c r="N12" s="149"/>
      <c r="O12" s="181">
        <v>9</v>
      </c>
      <c r="P12" s="187">
        <v>7</v>
      </c>
      <c r="Q12" s="188">
        <v>9</v>
      </c>
      <c r="R12" s="188">
        <v>9</v>
      </c>
      <c r="S12" s="188">
        <v>10</v>
      </c>
      <c r="T12" s="189">
        <v>9</v>
      </c>
      <c r="U12" s="174"/>
      <c r="V12" s="181">
        <v>10</v>
      </c>
    </row>
    <row r="13" spans="1:25" x14ac:dyDescent="0.3">
      <c r="A13" s="148" t="s">
        <v>184</v>
      </c>
      <c r="B13" s="149"/>
      <c r="C13" s="32">
        <f>C12*60</f>
        <v>720</v>
      </c>
      <c r="D13" s="32">
        <f t="shared" ref="D13:V13" si="2">D12*60</f>
        <v>720</v>
      </c>
      <c r="E13" s="32">
        <f t="shared" si="2"/>
        <v>540</v>
      </c>
      <c r="F13" s="149"/>
      <c r="G13" s="32">
        <f t="shared" si="2"/>
        <v>660</v>
      </c>
      <c r="H13" s="32">
        <f t="shared" si="2"/>
        <v>480</v>
      </c>
      <c r="I13" s="172"/>
      <c r="J13" s="149"/>
      <c r="K13" s="32">
        <f t="shared" si="2"/>
        <v>480</v>
      </c>
      <c r="L13" s="32">
        <f t="shared" si="2"/>
        <v>300</v>
      </c>
      <c r="M13" s="32">
        <f t="shared" si="2"/>
        <v>660</v>
      </c>
      <c r="N13" s="149"/>
      <c r="O13" s="32">
        <f t="shared" si="2"/>
        <v>540</v>
      </c>
      <c r="P13" s="32">
        <f t="shared" si="2"/>
        <v>420</v>
      </c>
      <c r="Q13" s="32">
        <f t="shared" si="2"/>
        <v>540</v>
      </c>
      <c r="R13" s="32">
        <f t="shared" si="2"/>
        <v>540</v>
      </c>
      <c r="S13" s="32">
        <f t="shared" si="2"/>
        <v>600</v>
      </c>
      <c r="T13" s="32">
        <f t="shared" si="2"/>
        <v>540</v>
      </c>
      <c r="U13" s="149"/>
      <c r="V13" s="32">
        <f t="shared" si="2"/>
        <v>600</v>
      </c>
    </row>
    <row r="14" spans="1:25" x14ac:dyDescent="0.3">
      <c r="A14" s="148" t="s">
        <v>171</v>
      </c>
      <c r="B14" s="149"/>
      <c r="C14" s="32">
        <v>9.1</v>
      </c>
      <c r="D14" s="32">
        <v>9.1</v>
      </c>
      <c r="E14" s="32">
        <v>4.2</v>
      </c>
      <c r="F14" s="149"/>
      <c r="G14" s="32">
        <v>8.5</v>
      </c>
      <c r="H14" s="32">
        <v>3.9</v>
      </c>
      <c r="I14" s="149"/>
      <c r="J14" s="149"/>
      <c r="K14" s="32">
        <v>3.9</v>
      </c>
      <c r="L14" s="32">
        <v>3</v>
      </c>
      <c r="M14" s="32">
        <v>8.5</v>
      </c>
      <c r="N14" s="149"/>
      <c r="O14" s="32">
        <v>7.4</v>
      </c>
      <c r="P14" s="102">
        <v>3.6</v>
      </c>
      <c r="Q14" s="141">
        <v>4.2</v>
      </c>
      <c r="R14" s="141">
        <v>4.2</v>
      </c>
      <c r="S14" s="141">
        <v>8.1</v>
      </c>
      <c r="T14" s="171">
        <v>4.2</v>
      </c>
      <c r="U14" s="174"/>
      <c r="V14" s="32">
        <v>8.1</v>
      </c>
    </row>
    <row r="15" spans="1:25" x14ac:dyDescent="0.3">
      <c r="H15" s="34"/>
    </row>
    <row r="16" spans="1:25" x14ac:dyDescent="0.3">
      <c r="A16" s="152" t="s">
        <v>174</v>
      </c>
      <c r="H16" s="34"/>
    </row>
    <row r="17" spans="1:24" x14ac:dyDescent="0.3">
      <c r="A17" s="183" t="s">
        <v>195</v>
      </c>
      <c r="B17" s="186">
        <v>1</v>
      </c>
      <c r="C17" s="134">
        <v>2</v>
      </c>
      <c r="D17" s="134">
        <v>3</v>
      </c>
      <c r="E17" s="134">
        <v>4</v>
      </c>
      <c r="F17" s="134">
        <v>5</v>
      </c>
      <c r="G17" s="134">
        <v>6</v>
      </c>
      <c r="H17" s="134">
        <v>7</v>
      </c>
      <c r="I17" s="134">
        <v>8</v>
      </c>
      <c r="J17" s="134">
        <v>9</v>
      </c>
      <c r="K17" s="134">
        <v>10</v>
      </c>
      <c r="L17" s="134">
        <v>11</v>
      </c>
      <c r="M17" s="134">
        <v>12</v>
      </c>
      <c r="N17" s="134">
        <v>13</v>
      </c>
      <c r="O17" s="134">
        <v>14</v>
      </c>
      <c r="P17" s="134">
        <v>15</v>
      </c>
      <c r="Q17" s="134">
        <v>16</v>
      </c>
      <c r="R17" s="134">
        <v>17</v>
      </c>
      <c r="S17" s="134">
        <v>18</v>
      </c>
      <c r="T17" s="134">
        <v>19</v>
      </c>
      <c r="U17" s="134">
        <v>20</v>
      </c>
      <c r="V17" s="181">
        <v>21</v>
      </c>
      <c r="W17" s="1"/>
      <c r="X17" s="1"/>
    </row>
    <row r="18" spans="1:24" x14ac:dyDescent="0.3">
      <c r="A18" s="152" t="s">
        <v>163</v>
      </c>
      <c r="B18" s="150"/>
      <c r="C18" s="32">
        <f>C14-C6</f>
        <v>1</v>
      </c>
      <c r="D18" s="32">
        <f>D14-D6</f>
        <v>1.6999999999999993</v>
      </c>
      <c r="E18" s="32">
        <f>E14-E6</f>
        <v>0</v>
      </c>
      <c r="F18" s="149"/>
      <c r="G18" s="32">
        <f>G14-G6</f>
        <v>2.2999999999999998</v>
      </c>
      <c r="H18" s="32">
        <f>H14-H6</f>
        <v>0</v>
      </c>
      <c r="I18" s="149"/>
      <c r="J18" s="149"/>
      <c r="K18" s="32">
        <f>K14-K6</f>
        <v>0.60000000000000009</v>
      </c>
      <c r="L18" s="32">
        <f>L14-L6</f>
        <v>0.60000000000000009</v>
      </c>
      <c r="M18" s="32">
        <f>M14-M6</f>
        <v>0.40000000000000036</v>
      </c>
      <c r="N18" s="149"/>
      <c r="O18" s="32">
        <f>O14-O6</f>
        <v>0.60000000000000053</v>
      </c>
      <c r="P18" s="32">
        <f>P14-P6</f>
        <v>0.60000000000000009</v>
      </c>
      <c r="Q18" s="32">
        <f>Q14-Q6</f>
        <v>0.60000000000000009</v>
      </c>
      <c r="R18" s="32">
        <f>R14-R6</f>
        <v>1.2000000000000002</v>
      </c>
      <c r="S18" s="32">
        <f>S14-S6</f>
        <v>0.69999999999999929</v>
      </c>
      <c r="T18" s="32">
        <f>T14-T6</f>
        <v>0</v>
      </c>
      <c r="U18" s="149"/>
      <c r="V18" s="32">
        <f>V14-V6</f>
        <v>0.69999999999999929</v>
      </c>
    </row>
    <row r="20" spans="1:24" ht="18.600000000000001" thickBot="1" x14ac:dyDescent="0.35">
      <c r="I20" s="129" t="s">
        <v>151</v>
      </c>
      <c r="J20" s="175" t="s">
        <v>149</v>
      </c>
      <c r="K20" s="176"/>
      <c r="L20" s="177"/>
      <c r="M20" s="177"/>
      <c r="N20" s="178"/>
      <c r="O20" s="177" t="s">
        <v>152</v>
      </c>
    </row>
    <row r="21" spans="1:24" ht="54.6" thickBot="1" x14ac:dyDescent="0.35">
      <c r="I21" s="137" t="s">
        <v>154</v>
      </c>
      <c r="J21" s="138" t="s">
        <v>185</v>
      </c>
      <c r="K21" s="138" t="s">
        <v>155</v>
      </c>
      <c r="L21" s="138" t="s">
        <v>186</v>
      </c>
      <c r="M21" s="138" t="s">
        <v>187</v>
      </c>
      <c r="N21" s="138" t="s">
        <v>188</v>
      </c>
      <c r="O21" s="138" t="s">
        <v>189</v>
      </c>
    </row>
    <row r="22" spans="1:24" ht="18.600000000000001" thickBot="1" x14ac:dyDescent="0.35">
      <c r="C22" s="47"/>
      <c r="D22" t="s">
        <v>146</v>
      </c>
      <c r="I22" s="137">
        <v>1</v>
      </c>
      <c r="J22" s="143">
        <v>1.8</v>
      </c>
      <c r="K22" s="143">
        <v>1.1200000000000001</v>
      </c>
      <c r="L22" s="143">
        <f>K22*26.8</f>
        <v>30.016000000000005</v>
      </c>
      <c r="M22" s="179">
        <f>((L22*0.1)+3.5)/3.5</f>
        <v>1.8576000000000001</v>
      </c>
      <c r="N22" s="179"/>
      <c r="O22" s="143">
        <v>1.9</v>
      </c>
    </row>
    <row r="23" spans="1:24" ht="18.600000000000001" thickBot="1" x14ac:dyDescent="0.35">
      <c r="C23" s="30"/>
      <c r="D23" t="s">
        <v>142</v>
      </c>
      <c r="I23" s="137">
        <v>2</v>
      </c>
      <c r="J23" s="143">
        <v>2.4</v>
      </c>
      <c r="K23" s="143">
        <v>1.5</v>
      </c>
      <c r="L23" s="143">
        <f t="shared" ref="L23:L33" si="3">K23*26.8</f>
        <v>40.200000000000003</v>
      </c>
      <c r="M23" s="179">
        <f t="shared" ref="M23:M33" si="4">((L23*0.1)+3.5)/3.5</f>
        <v>2.1485714285714286</v>
      </c>
      <c r="N23" s="179"/>
      <c r="O23" s="143">
        <v>2.1</v>
      </c>
    </row>
    <row r="24" spans="1:24" ht="18.600000000000001" thickBot="1" x14ac:dyDescent="0.35">
      <c r="I24" s="137">
        <v>3</v>
      </c>
      <c r="J24" s="143">
        <v>3</v>
      </c>
      <c r="K24" s="143">
        <v>1.88</v>
      </c>
      <c r="L24" s="143">
        <f t="shared" si="3"/>
        <v>50.384</v>
      </c>
      <c r="M24" s="179">
        <f t="shared" si="4"/>
        <v>2.439542857142857</v>
      </c>
      <c r="N24" s="179"/>
      <c r="O24" s="143">
        <v>2.4</v>
      </c>
    </row>
    <row r="25" spans="1:24" ht="18.600000000000001" thickBot="1" x14ac:dyDescent="0.35">
      <c r="I25" s="137">
        <v>4</v>
      </c>
      <c r="J25" s="143">
        <v>3.6</v>
      </c>
      <c r="K25" s="143">
        <v>2.2599999999999998</v>
      </c>
      <c r="L25" s="143">
        <f t="shared" si="3"/>
        <v>60.567999999999998</v>
      </c>
      <c r="M25" s="179">
        <f t="shared" si="4"/>
        <v>2.7305142857142854</v>
      </c>
      <c r="N25" s="179"/>
      <c r="O25" s="143">
        <v>2.7</v>
      </c>
    </row>
    <row r="26" spans="1:24" ht="18.600000000000001" thickBot="1" x14ac:dyDescent="0.35">
      <c r="I26" s="137">
        <v>5</v>
      </c>
      <c r="J26" s="143">
        <v>4.2</v>
      </c>
      <c r="K26" s="143">
        <v>2.64</v>
      </c>
      <c r="L26" s="143">
        <f t="shared" si="3"/>
        <v>70.75200000000001</v>
      </c>
      <c r="M26" s="179">
        <f t="shared" si="4"/>
        <v>3.0214857142857148</v>
      </c>
      <c r="N26" s="179"/>
      <c r="O26" s="143">
        <v>3</v>
      </c>
    </row>
    <row r="27" spans="1:24" ht="18.600000000000001" thickBot="1" x14ac:dyDescent="0.35">
      <c r="I27" s="137">
        <v>6</v>
      </c>
      <c r="J27" s="143">
        <v>4.8</v>
      </c>
      <c r="K27" s="143">
        <v>3.02</v>
      </c>
      <c r="L27" s="143">
        <f t="shared" si="3"/>
        <v>80.936000000000007</v>
      </c>
      <c r="M27" s="179">
        <f t="shared" si="4"/>
        <v>3.3124571428571428</v>
      </c>
      <c r="N27" s="179"/>
      <c r="O27" s="143">
        <v>3.3</v>
      </c>
    </row>
    <row r="28" spans="1:24" ht="18.600000000000001" thickBot="1" x14ac:dyDescent="0.35">
      <c r="I28" s="137">
        <v>7</v>
      </c>
      <c r="J28" s="143">
        <v>5.4</v>
      </c>
      <c r="K28" s="143">
        <v>3.4</v>
      </c>
      <c r="L28" s="143">
        <f t="shared" si="3"/>
        <v>91.12</v>
      </c>
      <c r="M28" s="179">
        <f t="shared" si="4"/>
        <v>3.6034285714285716</v>
      </c>
      <c r="N28" s="179"/>
      <c r="O28" s="143">
        <v>3.6</v>
      </c>
    </row>
    <row r="29" spans="1:24" ht="18.600000000000001" thickBot="1" x14ac:dyDescent="0.35">
      <c r="I29" s="137">
        <v>8</v>
      </c>
      <c r="J29" s="143">
        <v>6</v>
      </c>
      <c r="K29" s="143">
        <v>3.78</v>
      </c>
      <c r="L29" s="143">
        <f t="shared" si="3"/>
        <v>101.304</v>
      </c>
      <c r="M29" s="179">
        <f t="shared" si="4"/>
        <v>3.8944000000000005</v>
      </c>
      <c r="N29" s="182">
        <f>((L29*0.2)+3.5)/3.5</f>
        <v>6.7888000000000011</v>
      </c>
      <c r="O29" s="143">
        <v>3.9</v>
      </c>
    </row>
    <row r="30" spans="1:24" ht="18.600000000000001" thickBot="1" x14ac:dyDescent="0.35">
      <c r="I30" s="137">
        <v>9</v>
      </c>
      <c r="J30" s="143">
        <v>6.6</v>
      </c>
      <c r="K30" s="143">
        <v>4.16</v>
      </c>
      <c r="L30" s="143">
        <f t="shared" si="3"/>
        <v>111.48800000000001</v>
      </c>
      <c r="M30" s="179">
        <f t="shared" si="4"/>
        <v>4.185371428571429</v>
      </c>
      <c r="N30" s="182">
        <f t="shared" ref="N30:N33" si="5">((L30*0.2)+3.5)/3.5</f>
        <v>7.3707428571428579</v>
      </c>
      <c r="O30" s="143">
        <v>4.2</v>
      </c>
    </row>
    <row r="31" spans="1:24" ht="18.600000000000001" thickBot="1" x14ac:dyDescent="0.35">
      <c r="I31" s="137">
        <v>10</v>
      </c>
      <c r="J31" s="143">
        <v>7.4</v>
      </c>
      <c r="K31" s="143">
        <v>4.625</v>
      </c>
      <c r="L31" s="143">
        <f>K31*26.8</f>
        <v>123.95</v>
      </c>
      <c r="M31" s="179">
        <f t="shared" si="4"/>
        <v>4.5414285714285718</v>
      </c>
      <c r="N31" s="179">
        <f>((L31*0.2)+3.5)/3.5</f>
        <v>8.0828571428571436</v>
      </c>
      <c r="O31" s="143" t="s">
        <v>192</v>
      </c>
    </row>
    <row r="32" spans="1:24" ht="18.600000000000001" thickBot="1" x14ac:dyDescent="0.35">
      <c r="I32" s="137">
        <v>11</v>
      </c>
      <c r="J32" s="143">
        <v>7.9</v>
      </c>
      <c r="K32" s="143">
        <v>4.92</v>
      </c>
      <c r="L32" s="143">
        <f t="shared" si="3"/>
        <v>131.85599999999999</v>
      </c>
      <c r="M32" s="179">
        <f t="shared" si="4"/>
        <v>4.7673142857142858</v>
      </c>
      <c r="N32" s="179">
        <f t="shared" si="5"/>
        <v>8.5346285714285717</v>
      </c>
      <c r="O32" s="143" t="s">
        <v>193</v>
      </c>
    </row>
    <row r="33" spans="9:15" ht="18.600000000000001" thickBot="1" x14ac:dyDescent="0.35">
      <c r="I33" s="137">
        <v>12</v>
      </c>
      <c r="J33" s="143">
        <v>8.6</v>
      </c>
      <c r="K33" s="143">
        <v>5.3</v>
      </c>
      <c r="L33" s="143">
        <f t="shared" si="3"/>
        <v>142.04</v>
      </c>
      <c r="M33" s="179">
        <f t="shared" si="4"/>
        <v>5.0582857142857147</v>
      </c>
      <c r="N33" s="179">
        <f t="shared" si="5"/>
        <v>9.1165714285714294</v>
      </c>
      <c r="O33" s="143" t="s">
        <v>194</v>
      </c>
    </row>
  </sheetData>
  <mergeCells count="1">
    <mergeCell ref="J20:K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326B5-56DE-4B59-BD63-93699D8268F7}">
  <dimension ref="A1:X66"/>
  <sheetViews>
    <sheetView zoomScale="60" zoomScaleNormal="60" workbookViewId="0">
      <selection activeCell="F64" sqref="F64:G66"/>
    </sheetView>
  </sheetViews>
  <sheetFormatPr defaultColWidth="11.44140625" defaultRowHeight="14.4" x14ac:dyDescent="0.3"/>
  <cols>
    <col min="1" max="1" width="13.6640625" bestFit="1" customWidth="1"/>
    <col min="2" max="2" width="16.5546875" bestFit="1" customWidth="1"/>
    <col min="24" max="24" width="44.5546875" bestFit="1" customWidth="1"/>
  </cols>
  <sheetData>
    <row r="1" spans="1:24" ht="15" thickBot="1" x14ac:dyDescent="0.35">
      <c r="A1" s="222" t="s">
        <v>196</v>
      </c>
    </row>
    <row r="2" spans="1:24" x14ac:dyDescent="0.3">
      <c r="C2" s="214" t="s">
        <v>195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W2" s="184"/>
      <c r="X2" t="s">
        <v>212</v>
      </c>
    </row>
    <row r="3" spans="1:24" x14ac:dyDescent="0.3">
      <c r="A3" s="152" t="s">
        <v>197</v>
      </c>
      <c r="B3" s="152" t="s">
        <v>198</v>
      </c>
      <c r="C3" s="134">
        <v>1</v>
      </c>
      <c r="D3" s="134">
        <v>2</v>
      </c>
      <c r="E3" s="134">
        <v>3</v>
      </c>
      <c r="F3" s="134">
        <v>4</v>
      </c>
      <c r="G3" s="134">
        <v>5</v>
      </c>
      <c r="H3" s="134">
        <v>6</v>
      </c>
      <c r="I3" s="134">
        <v>7</v>
      </c>
      <c r="J3" s="134">
        <v>8</v>
      </c>
      <c r="K3" s="134">
        <v>9</v>
      </c>
      <c r="L3" s="134">
        <v>10</v>
      </c>
      <c r="M3" s="134">
        <v>11</v>
      </c>
      <c r="N3" s="134">
        <v>12</v>
      </c>
      <c r="O3" s="134">
        <v>13</v>
      </c>
      <c r="P3" s="134">
        <v>14</v>
      </c>
      <c r="Q3" s="135">
        <v>15</v>
      </c>
      <c r="R3" s="190">
        <v>16</v>
      </c>
      <c r="S3" s="190">
        <v>17</v>
      </c>
      <c r="T3" s="190">
        <v>18</v>
      </c>
      <c r="U3" s="190">
        <v>19</v>
      </c>
      <c r="W3" s="47"/>
      <c r="X3" t="s">
        <v>146</v>
      </c>
    </row>
    <row r="4" spans="1:24" x14ac:dyDescent="0.3">
      <c r="A4" s="152" t="s">
        <v>199</v>
      </c>
      <c r="B4" s="152">
        <v>20</v>
      </c>
      <c r="C4" s="32">
        <v>2</v>
      </c>
      <c r="D4" s="32">
        <v>3</v>
      </c>
      <c r="E4" s="32">
        <v>3</v>
      </c>
      <c r="F4" s="32">
        <v>3</v>
      </c>
      <c r="G4" s="32">
        <v>3</v>
      </c>
      <c r="H4" s="32">
        <v>3</v>
      </c>
      <c r="I4" s="32">
        <v>3</v>
      </c>
      <c r="J4" s="32">
        <v>3</v>
      </c>
      <c r="K4" s="32">
        <v>3</v>
      </c>
      <c r="L4" s="32">
        <v>3</v>
      </c>
      <c r="M4" s="32">
        <v>3</v>
      </c>
      <c r="N4" s="32">
        <v>3</v>
      </c>
      <c r="O4" s="32">
        <v>3</v>
      </c>
      <c r="P4" s="32">
        <v>2</v>
      </c>
      <c r="Q4" s="102">
        <v>3</v>
      </c>
      <c r="R4" s="141">
        <v>3</v>
      </c>
      <c r="S4" s="141">
        <v>3</v>
      </c>
      <c r="T4" s="141">
        <v>3</v>
      </c>
      <c r="U4" s="141">
        <v>3</v>
      </c>
      <c r="W4" s="30"/>
      <c r="X4" t="s">
        <v>142</v>
      </c>
    </row>
    <row r="5" spans="1:24" x14ac:dyDescent="0.3">
      <c r="A5" s="152" t="s">
        <v>200</v>
      </c>
      <c r="B5" s="152">
        <v>50</v>
      </c>
      <c r="C5" s="32">
        <v>1</v>
      </c>
      <c r="D5" s="32">
        <v>3</v>
      </c>
      <c r="E5" s="32">
        <v>3</v>
      </c>
      <c r="F5" s="32">
        <v>3</v>
      </c>
      <c r="G5" s="32">
        <v>3</v>
      </c>
      <c r="H5" s="32">
        <v>3</v>
      </c>
      <c r="I5" s="32">
        <v>2</v>
      </c>
      <c r="J5" s="32">
        <v>3</v>
      </c>
      <c r="K5" s="32">
        <v>2</v>
      </c>
      <c r="L5" s="32">
        <v>3</v>
      </c>
      <c r="M5" s="32">
        <v>2</v>
      </c>
      <c r="N5" s="32">
        <v>3</v>
      </c>
      <c r="O5" s="32">
        <v>3</v>
      </c>
      <c r="P5" s="32">
        <v>2</v>
      </c>
      <c r="Q5" s="102">
        <v>2</v>
      </c>
      <c r="R5" s="141">
        <v>2</v>
      </c>
      <c r="S5" s="141">
        <v>3</v>
      </c>
      <c r="T5" s="141">
        <v>2</v>
      </c>
      <c r="U5" s="141">
        <v>3</v>
      </c>
    </row>
    <row r="6" spans="1:24" x14ac:dyDescent="0.3">
      <c r="A6" s="152" t="s">
        <v>201</v>
      </c>
      <c r="B6" s="152">
        <v>150</v>
      </c>
      <c r="C6" s="32">
        <v>1</v>
      </c>
      <c r="D6" s="32">
        <v>3</v>
      </c>
      <c r="E6" s="32">
        <v>2</v>
      </c>
      <c r="F6" s="32">
        <v>3</v>
      </c>
      <c r="G6" s="32">
        <v>3</v>
      </c>
      <c r="H6" s="32">
        <v>3</v>
      </c>
      <c r="I6" s="32">
        <v>2</v>
      </c>
      <c r="J6" s="32">
        <v>3</v>
      </c>
      <c r="K6" s="32">
        <v>2</v>
      </c>
      <c r="L6" s="32">
        <v>3</v>
      </c>
      <c r="M6" s="32">
        <v>0</v>
      </c>
      <c r="N6" s="32">
        <v>2</v>
      </c>
      <c r="O6" s="32">
        <v>3</v>
      </c>
      <c r="P6" s="32">
        <v>2</v>
      </c>
      <c r="Q6" s="102">
        <v>1</v>
      </c>
      <c r="R6" s="141">
        <v>2</v>
      </c>
      <c r="S6" s="141">
        <v>3</v>
      </c>
      <c r="T6" s="141">
        <v>0</v>
      </c>
      <c r="U6" s="141">
        <v>2</v>
      </c>
    </row>
    <row r="7" spans="1:24" x14ac:dyDescent="0.3">
      <c r="A7" s="152" t="s">
        <v>202</v>
      </c>
      <c r="B7" s="152">
        <v>300</v>
      </c>
      <c r="C7" s="32">
        <v>0</v>
      </c>
      <c r="D7" s="32">
        <v>2</v>
      </c>
      <c r="E7" s="32">
        <v>1</v>
      </c>
      <c r="F7" s="32">
        <v>2</v>
      </c>
      <c r="G7" s="32">
        <v>3</v>
      </c>
      <c r="H7" s="32">
        <v>3</v>
      </c>
      <c r="I7" s="32">
        <v>2</v>
      </c>
      <c r="J7" s="32">
        <v>3</v>
      </c>
      <c r="K7" s="32">
        <v>1</v>
      </c>
      <c r="L7" s="32">
        <v>2</v>
      </c>
      <c r="M7" s="32">
        <v>0</v>
      </c>
      <c r="N7" s="32">
        <v>0</v>
      </c>
      <c r="O7" s="32">
        <v>2</v>
      </c>
      <c r="P7" s="32">
        <v>1</v>
      </c>
      <c r="Q7" s="102">
        <v>1</v>
      </c>
      <c r="R7" s="141">
        <v>0</v>
      </c>
      <c r="S7" s="141">
        <v>2</v>
      </c>
      <c r="T7" s="141">
        <v>0</v>
      </c>
      <c r="U7" s="141">
        <v>2</v>
      </c>
    </row>
    <row r="8" spans="1:24" x14ac:dyDescent="0.3">
      <c r="A8" s="152" t="s">
        <v>203</v>
      </c>
      <c r="B8" s="152">
        <v>600</v>
      </c>
      <c r="C8" s="32">
        <v>0</v>
      </c>
      <c r="D8" s="32">
        <v>2</v>
      </c>
      <c r="E8" s="32">
        <v>0</v>
      </c>
      <c r="F8" s="32">
        <v>1</v>
      </c>
      <c r="G8" s="32">
        <v>2</v>
      </c>
      <c r="H8" s="32">
        <v>3</v>
      </c>
      <c r="I8" s="32">
        <v>2</v>
      </c>
      <c r="J8" s="32">
        <v>2</v>
      </c>
      <c r="K8" s="32">
        <v>0</v>
      </c>
      <c r="L8" s="32">
        <v>2</v>
      </c>
      <c r="M8" s="32">
        <v>0</v>
      </c>
      <c r="N8" s="32">
        <v>0</v>
      </c>
      <c r="O8" s="32">
        <v>2</v>
      </c>
      <c r="P8" s="32">
        <v>0</v>
      </c>
      <c r="Q8" s="102">
        <v>0</v>
      </c>
      <c r="R8" s="141">
        <v>0</v>
      </c>
      <c r="S8" s="141">
        <v>1</v>
      </c>
      <c r="T8" s="141">
        <v>0</v>
      </c>
      <c r="U8" s="141">
        <v>2</v>
      </c>
    </row>
    <row r="9" spans="1:24" x14ac:dyDescent="0.3">
      <c r="A9" s="152" t="s">
        <v>204</v>
      </c>
      <c r="B9" s="152">
        <v>900</v>
      </c>
      <c r="C9" s="32">
        <v>0</v>
      </c>
      <c r="D9" s="32">
        <v>2</v>
      </c>
      <c r="E9" s="32">
        <v>0</v>
      </c>
      <c r="F9" s="32">
        <v>1</v>
      </c>
      <c r="G9" s="32">
        <v>0</v>
      </c>
      <c r="H9" s="32">
        <v>3</v>
      </c>
      <c r="I9" s="32">
        <v>2</v>
      </c>
      <c r="J9" s="32">
        <v>2</v>
      </c>
      <c r="K9" s="32">
        <v>0</v>
      </c>
      <c r="L9" s="32">
        <v>2</v>
      </c>
      <c r="M9" s="32">
        <v>0</v>
      </c>
      <c r="N9" s="32">
        <v>0</v>
      </c>
      <c r="O9" s="32">
        <v>1</v>
      </c>
      <c r="P9" s="32">
        <v>0</v>
      </c>
      <c r="Q9" s="102">
        <v>0</v>
      </c>
      <c r="R9" s="141">
        <v>0</v>
      </c>
      <c r="S9" s="141">
        <v>0</v>
      </c>
      <c r="T9" s="141">
        <v>0</v>
      </c>
      <c r="U9" s="141">
        <v>1</v>
      </c>
    </row>
    <row r="10" spans="1:24" x14ac:dyDescent="0.3">
      <c r="A10" s="152" t="s">
        <v>205</v>
      </c>
      <c r="B10" s="152">
        <v>1500</v>
      </c>
      <c r="C10" s="32">
        <v>0</v>
      </c>
      <c r="D10" s="32">
        <v>1</v>
      </c>
      <c r="E10" s="32">
        <v>0</v>
      </c>
      <c r="F10" s="32">
        <v>1</v>
      </c>
      <c r="G10" s="32">
        <v>0</v>
      </c>
      <c r="H10" s="32">
        <v>2</v>
      </c>
      <c r="I10" s="32">
        <v>2</v>
      </c>
      <c r="J10" s="32">
        <v>1</v>
      </c>
      <c r="K10" s="32">
        <v>0</v>
      </c>
      <c r="L10" s="32">
        <v>2</v>
      </c>
      <c r="M10" s="32">
        <v>0</v>
      </c>
      <c r="N10" s="32">
        <v>0</v>
      </c>
      <c r="O10" s="32">
        <v>0</v>
      </c>
      <c r="P10" s="32">
        <v>0</v>
      </c>
      <c r="Q10" s="102">
        <v>0</v>
      </c>
      <c r="R10" s="141">
        <v>0</v>
      </c>
      <c r="S10" s="141">
        <v>0</v>
      </c>
      <c r="T10" s="141">
        <v>0</v>
      </c>
      <c r="U10" s="141">
        <v>1</v>
      </c>
    </row>
    <row r="11" spans="1:24" x14ac:dyDescent="0.3">
      <c r="A11" s="152"/>
      <c r="B11" s="152" t="s">
        <v>206</v>
      </c>
      <c r="C11" s="152">
        <f>(C4*B4)+(C5*B5)+(C6*B6)+(C7*B7)+(C8*B8)+(C9*B9)+(C10*B10)</f>
        <v>240</v>
      </c>
      <c r="D11" s="152">
        <f>(D4*B4)+(D5*B5)+(D6*B6)+(D7*B7)+(D8*B8)+(D9*B9)+(D10*B10)</f>
        <v>5760</v>
      </c>
      <c r="E11" s="152">
        <f>(E4*B4)+(E5*B5)+(E6*B6)+(E7*B7)+(E8*B8)+(E9*B9)+(E10*B10)</f>
        <v>810</v>
      </c>
      <c r="F11" s="152">
        <f>(F4*B4)+(F5*B5)+(F6*B6)+(F7*B7)+(F8*B8)+(F9*B9)+(F10*B10)</f>
        <v>4260</v>
      </c>
      <c r="G11" s="152">
        <f>(G4*B4)+(G5*B5)+(G6*B6)+(G7*B7)+(G8*B8)+(G9*B9)+(G10*B10)</f>
        <v>2760</v>
      </c>
      <c r="H11" s="152">
        <f>(H4*B4)+(H5*B5)+(H6*B6)+(H7*B7)+(H8*B8)+(H9*B9)+(H10*B10)</f>
        <v>9060</v>
      </c>
      <c r="I11" s="152">
        <f>(I4*B4)+(I5*B5)+(I6*B6)+(I7*B7)+(I8*B8)+(I9*B9)+(I10*B10)</f>
        <v>7060</v>
      </c>
      <c r="J11" s="152">
        <f>(J4*B4)+(J5*B5)+(J6*B6)+(J7*B7)+(J8*B8)+(J9*B9)+(J10*B10)</f>
        <v>6060</v>
      </c>
      <c r="K11" s="152">
        <f>(K4*B4)+(K5*B5)+(K6*B6)+(K7*B7)+(K8*B8)+(K9*B9)+(K10*B10)</f>
        <v>760</v>
      </c>
      <c r="L11" s="152">
        <f>(L4*B4)+(L5*B5)+(L6*B6)+(L7*B7)+(L8*B8)+(L9*B9)+(L10*B10)</f>
        <v>7260</v>
      </c>
      <c r="M11" s="152">
        <f>(M4*B4)+(M5*B5)+(M6*B6)+(M7*B7)+(M8*B8)+(M9*B9)+(M10*B10)</f>
        <v>160</v>
      </c>
      <c r="N11" s="152">
        <f>(N4*B4)+(N5*B5)+(N6*B6)+(N7*B7)+(N8*B8)+(N9*B9)+(N10*B10)</f>
        <v>510</v>
      </c>
      <c r="O11" s="152">
        <f>(O4*B4)+(O5*B5)+(O6*B6)+(O7*B7)+(O8*B8)+(O9*B9)+(O10*B10)</f>
        <v>3360</v>
      </c>
      <c r="P11" s="152">
        <f>(P4*B4)+(P5*B5)+(P6*B6)+(P7*B7)+(P8*B8)+(P9*B9)+(P10*B10)</f>
        <v>740</v>
      </c>
      <c r="Q11" s="152">
        <f>(Q4*B4)+(Q5*B5)+(Q6*B6)+(Q7*B7)+(Q8*B8)+(Q9*B9)+(Q10*B10)</f>
        <v>610</v>
      </c>
      <c r="R11" s="152">
        <f>(R4*B4)+(R5*B5)+(R6*B6)+(R7*B7)+(R8*B8)+(R9*B9)+(R10*B10)</f>
        <v>460</v>
      </c>
      <c r="S11" s="152">
        <f>(S4*B4)+(S5*B5)+(S6*B6)+(S7*B7)+(S8*B8)+(S9*B9)+(S10*B10)</f>
        <v>1860</v>
      </c>
      <c r="T11" s="152">
        <f>(T4*B4)+(T5*B5)+(T6*B6)+(T7*B7)+(T8*B8)+(T9*B9)+(T10*B10)</f>
        <v>160</v>
      </c>
      <c r="U11" s="152">
        <f>(U4*B4)+(U5*B5)+(U6*B6)+(U7*B7)+(U8*B8)+(U9*B9)+(U10*B10)</f>
        <v>4710</v>
      </c>
    </row>
    <row r="12" spans="1:24" x14ac:dyDescent="0.3">
      <c r="B12" s="152" t="s">
        <v>207</v>
      </c>
      <c r="C12" s="191">
        <f>(C11/10560)*100</f>
        <v>2.2727272727272729</v>
      </c>
      <c r="D12" s="191">
        <f>(D11/10560)*100</f>
        <v>54.54545454545454</v>
      </c>
      <c r="E12" s="191">
        <f t="shared" ref="E12:U12" si="0">(E11/10560)*100</f>
        <v>7.6704545454545459</v>
      </c>
      <c r="F12" s="191">
        <f t="shared" si="0"/>
        <v>40.340909090909086</v>
      </c>
      <c r="G12" s="191">
        <f t="shared" si="0"/>
        <v>26.136363636363637</v>
      </c>
      <c r="H12" s="191">
        <f t="shared" si="0"/>
        <v>85.795454545454547</v>
      </c>
      <c r="I12" s="191">
        <f t="shared" si="0"/>
        <v>66.856060606060609</v>
      </c>
      <c r="J12" s="191">
        <f t="shared" si="0"/>
        <v>57.386363636363633</v>
      </c>
      <c r="K12" s="191">
        <f t="shared" si="0"/>
        <v>7.1969696969696972</v>
      </c>
      <c r="L12" s="191">
        <f t="shared" si="0"/>
        <v>68.75</v>
      </c>
      <c r="M12" s="191">
        <f t="shared" si="0"/>
        <v>1.5151515151515151</v>
      </c>
      <c r="N12" s="191">
        <f t="shared" si="0"/>
        <v>4.8295454545454541</v>
      </c>
      <c r="O12" s="191">
        <f t="shared" si="0"/>
        <v>31.818181818181817</v>
      </c>
      <c r="P12" s="191">
        <f t="shared" si="0"/>
        <v>7.0075757575757569</v>
      </c>
      <c r="Q12" s="191">
        <f t="shared" si="0"/>
        <v>5.7765151515151514</v>
      </c>
      <c r="R12" s="191">
        <f t="shared" si="0"/>
        <v>4.3560606060606064</v>
      </c>
      <c r="S12" s="191">
        <f t="shared" si="0"/>
        <v>17.613636363636363</v>
      </c>
      <c r="T12" s="191">
        <f t="shared" si="0"/>
        <v>1.5151515151515151</v>
      </c>
      <c r="U12" s="191">
        <f t="shared" si="0"/>
        <v>44.602272727272727</v>
      </c>
    </row>
    <row r="13" spans="1:24" x14ac:dyDescent="0.3"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92"/>
      <c r="R13" s="63"/>
      <c r="S13" s="63"/>
      <c r="T13" s="63"/>
      <c r="U13" s="63"/>
    </row>
    <row r="14" spans="1:24" x14ac:dyDescent="0.3">
      <c r="B14" t="s">
        <v>198</v>
      </c>
      <c r="C14" s="193">
        <v>1</v>
      </c>
      <c r="D14" s="193">
        <v>2</v>
      </c>
      <c r="E14" s="193">
        <v>3</v>
      </c>
      <c r="F14" s="193">
        <v>4</v>
      </c>
      <c r="G14" s="193">
        <v>5</v>
      </c>
      <c r="H14" s="193">
        <v>6</v>
      </c>
      <c r="I14" s="193">
        <v>7</v>
      </c>
      <c r="J14" s="193">
        <v>8</v>
      </c>
      <c r="K14" s="193">
        <v>9</v>
      </c>
      <c r="L14" s="193">
        <v>10</v>
      </c>
      <c r="M14" s="193">
        <v>11</v>
      </c>
      <c r="N14" s="193">
        <v>12</v>
      </c>
      <c r="O14" s="193">
        <v>13</v>
      </c>
      <c r="P14" s="193">
        <v>14</v>
      </c>
      <c r="Q14" s="194">
        <v>15</v>
      </c>
      <c r="R14" s="195">
        <v>16</v>
      </c>
      <c r="S14" s="195">
        <v>17</v>
      </c>
      <c r="T14" s="195">
        <v>18</v>
      </c>
      <c r="U14" s="195">
        <v>19</v>
      </c>
    </row>
    <row r="15" spans="1:24" x14ac:dyDescent="0.3">
      <c r="A15" s="148" t="s">
        <v>208</v>
      </c>
      <c r="B15" s="148">
        <v>1.5</v>
      </c>
      <c r="C15" s="32">
        <v>0</v>
      </c>
      <c r="D15" s="32">
        <v>3</v>
      </c>
      <c r="E15" s="32">
        <v>2</v>
      </c>
      <c r="F15" s="32">
        <v>3</v>
      </c>
      <c r="G15" s="32">
        <v>3</v>
      </c>
      <c r="H15" s="32">
        <v>3</v>
      </c>
      <c r="I15" s="32">
        <v>3</v>
      </c>
      <c r="J15" s="32">
        <v>3</v>
      </c>
      <c r="K15" s="32">
        <v>2</v>
      </c>
      <c r="L15" s="32">
        <v>3</v>
      </c>
      <c r="M15" s="32">
        <v>0</v>
      </c>
      <c r="N15" s="32">
        <v>2</v>
      </c>
      <c r="O15" s="32">
        <v>3</v>
      </c>
      <c r="P15" s="32">
        <v>1</v>
      </c>
      <c r="Q15" s="102">
        <v>3</v>
      </c>
      <c r="R15" s="141">
        <v>0</v>
      </c>
      <c r="S15" s="141">
        <v>3</v>
      </c>
      <c r="T15" s="141">
        <v>3</v>
      </c>
      <c r="U15" s="141">
        <v>3</v>
      </c>
    </row>
    <row r="16" spans="1:24" x14ac:dyDescent="0.3">
      <c r="A16" s="148"/>
      <c r="B16" s="148">
        <v>2</v>
      </c>
      <c r="C16" s="32">
        <v>0</v>
      </c>
      <c r="D16" s="32">
        <v>3</v>
      </c>
      <c r="E16" s="32">
        <v>1</v>
      </c>
      <c r="F16" s="32">
        <v>2</v>
      </c>
      <c r="G16" s="32">
        <v>3</v>
      </c>
      <c r="H16" s="32">
        <v>3</v>
      </c>
      <c r="I16" s="196">
        <v>0</v>
      </c>
      <c r="J16" s="128">
        <v>0</v>
      </c>
      <c r="K16" s="32">
        <v>2</v>
      </c>
      <c r="L16" s="32">
        <v>3</v>
      </c>
      <c r="M16" s="32">
        <v>0</v>
      </c>
      <c r="N16" s="32">
        <v>1</v>
      </c>
      <c r="O16" s="32">
        <v>2</v>
      </c>
      <c r="P16" s="32">
        <v>1</v>
      </c>
      <c r="Q16" s="102">
        <v>2</v>
      </c>
      <c r="R16" s="141">
        <v>0</v>
      </c>
      <c r="S16" s="141">
        <v>2</v>
      </c>
      <c r="T16" s="141">
        <v>0</v>
      </c>
      <c r="U16" s="141">
        <v>2</v>
      </c>
    </row>
    <row r="17" spans="1:21" x14ac:dyDescent="0.3">
      <c r="A17" s="148"/>
      <c r="B17" s="148">
        <v>3</v>
      </c>
      <c r="C17" s="32">
        <v>0</v>
      </c>
      <c r="D17" s="32">
        <v>2</v>
      </c>
      <c r="E17" s="32">
        <v>0</v>
      </c>
      <c r="F17" s="32">
        <v>1</v>
      </c>
      <c r="G17" s="32">
        <v>2</v>
      </c>
      <c r="H17" s="32">
        <v>2</v>
      </c>
      <c r="I17" s="196">
        <v>0</v>
      </c>
      <c r="J17" s="128">
        <v>0</v>
      </c>
      <c r="K17" s="32">
        <v>0</v>
      </c>
      <c r="L17" s="32">
        <v>2</v>
      </c>
      <c r="M17" s="32">
        <v>0</v>
      </c>
      <c r="N17" s="32">
        <v>0</v>
      </c>
      <c r="O17" s="32">
        <v>0</v>
      </c>
      <c r="P17" s="32">
        <v>0</v>
      </c>
      <c r="Q17" s="102">
        <v>1</v>
      </c>
      <c r="R17" s="141">
        <v>0</v>
      </c>
      <c r="S17" s="141">
        <v>1</v>
      </c>
      <c r="T17" s="141">
        <v>0</v>
      </c>
      <c r="U17" s="141">
        <v>1</v>
      </c>
    </row>
    <row r="18" spans="1:21" x14ac:dyDescent="0.3">
      <c r="A18" s="148"/>
      <c r="B18" s="148">
        <v>5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1</v>
      </c>
      <c r="I18" s="196">
        <v>0</v>
      </c>
      <c r="J18" s="128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102">
        <v>0</v>
      </c>
      <c r="R18" s="141">
        <v>0</v>
      </c>
      <c r="S18" s="141">
        <v>0</v>
      </c>
      <c r="T18" s="141">
        <v>0</v>
      </c>
      <c r="U18" s="141">
        <v>0</v>
      </c>
    </row>
    <row r="19" spans="1:21" x14ac:dyDescent="0.3">
      <c r="A19" s="148"/>
      <c r="B19" s="148" t="s">
        <v>206</v>
      </c>
      <c r="C19" s="148">
        <f>(C15*B15)+(C16*B16)+(C17*B17)+(C18*B18)</f>
        <v>0</v>
      </c>
      <c r="D19" s="148">
        <f>(D15*B15)+(D16*B16)+(D17*B17)+(D18*B18)</f>
        <v>16.5</v>
      </c>
      <c r="E19" s="148">
        <f>(E15*B15)+(E16*B16)+(E17*B17)+(E18*B18)</f>
        <v>5</v>
      </c>
      <c r="F19" s="148">
        <f>(F15*B15)+(F16*B16)+(F17*B17)+(F18*B18)</f>
        <v>11.5</v>
      </c>
      <c r="G19" s="148">
        <f>(G15*B15)+(G16*B16)+(G17*B17)+(G18*B18)</f>
        <v>16.5</v>
      </c>
      <c r="H19" s="148">
        <f>(H15*B15)+(H16*B16)+(H17*B17)+(H18*B18)</f>
        <v>21.5</v>
      </c>
      <c r="I19" s="148">
        <f>(I15*B15)+(I16*B16)+(I17*B17)+(I18*B18)</f>
        <v>4.5</v>
      </c>
      <c r="J19" s="148">
        <f>(J15*B15)+(J16*B16)+(J17*B17)+(J18*B18)</f>
        <v>4.5</v>
      </c>
      <c r="K19" s="148">
        <f>(K15*B15)+(K16*B16)+(K17*B17)+(K18*B18)</f>
        <v>7</v>
      </c>
      <c r="L19" s="148">
        <f>(L15*B15)+(L16*B16)+(L17*B17)+(L18*B18)</f>
        <v>16.5</v>
      </c>
      <c r="M19" s="148">
        <f>(M15*B15)+(M16*B16)+(M17*B17)+(M18*B18)</f>
        <v>0</v>
      </c>
      <c r="N19" s="148">
        <f>(N15*B15)+(N16*B16)+(N17*B17)+(N18*B18)</f>
        <v>5</v>
      </c>
      <c r="O19" s="148">
        <f>(O15*B15)+(O16*B16)+(O17*B17)+(O18*B18)</f>
        <v>8.5</v>
      </c>
      <c r="P19" s="148">
        <f>(P15*B15)+(P16*B16)+(P17*B17)+(P18*B18)</f>
        <v>3.5</v>
      </c>
      <c r="Q19" s="148">
        <f>(Q15*B15)+(Q16*B16)+(Q17*B17)+(Q18*B18)</f>
        <v>11.5</v>
      </c>
      <c r="R19" s="148">
        <f>(R15*B15)+(R16*B16)+(R17*B17)+(R18*B18)</f>
        <v>0</v>
      </c>
      <c r="S19" s="148">
        <f>(S15*B15)+(S16*B16)+(S17*B17)+(S18*B18)</f>
        <v>11.5</v>
      </c>
      <c r="T19" s="148">
        <f>(T15*B15)+(T16*B16)+(T17*B17)+(T18*BS18)</f>
        <v>4.5</v>
      </c>
      <c r="U19" s="148">
        <f>(U15*B15)+(U16*B16)+(U17*B17)+(U18*B18)</f>
        <v>11.5</v>
      </c>
    </row>
    <row r="20" spans="1:21" x14ac:dyDescent="0.3">
      <c r="A20" s="185"/>
      <c r="B20" s="148" t="s">
        <v>207</v>
      </c>
      <c r="C20" s="220">
        <f>(C19/34.5)*100</f>
        <v>0</v>
      </c>
      <c r="D20" s="220">
        <f t="shared" ref="D20:U20" si="1">(D19/34.5)*100</f>
        <v>47.826086956521742</v>
      </c>
      <c r="E20" s="220">
        <f t="shared" si="1"/>
        <v>14.492753623188406</v>
      </c>
      <c r="F20" s="220">
        <f t="shared" si="1"/>
        <v>33.333333333333329</v>
      </c>
      <c r="G20" s="220">
        <f t="shared" si="1"/>
        <v>47.826086956521742</v>
      </c>
      <c r="H20" s="220">
        <f t="shared" si="1"/>
        <v>62.318840579710141</v>
      </c>
      <c r="I20" s="220">
        <f t="shared" si="1"/>
        <v>13.043478260869565</v>
      </c>
      <c r="J20" s="220">
        <f t="shared" si="1"/>
        <v>13.043478260869565</v>
      </c>
      <c r="K20" s="220">
        <f t="shared" si="1"/>
        <v>20.289855072463769</v>
      </c>
      <c r="L20" s="220">
        <f t="shared" si="1"/>
        <v>47.826086956521742</v>
      </c>
      <c r="M20" s="220">
        <f t="shared" si="1"/>
        <v>0</v>
      </c>
      <c r="N20" s="220">
        <f t="shared" si="1"/>
        <v>14.492753623188406</v>
      </c>
      <c r="O20" s="220">
        <f t="shared" si="1"/>
        <v>24.637681159420293</v>
      </c>
      <c r="P20" s="220">
        <f t="shared" si="1"/>
        <v>10.144927536231885</v>
      </c>
      <c r="Q20" s="220">
        <f t="shared" si="1"/>
        <v>33.333333333333329</v>
      </c>
      <c r="R20" s="220">
        <f t="shared" si="1"/>
        <v>0</v>
      </c>
      <c r="S20" s="220">
        <f t="shared" si="1"/>
        <v>33.333333333333329</v>
      </c>
      <c r="T20" s="220">
        <f t="shared" si="1"/>
        <v>13.043478260869565</v>
      </c>
      <c r="U20" s="220">
        <f t="shared" si="1"/>
        <v>33.333333333333329</v>
      </c>
    </row>
    <row r="22" spans="1:21" x14ac:dyDescent="0.3">
      <c r="B22" t="s">
        <v>198</v>
      </c>
      <c r="C22" s="134">
        <v>1</v>
      </c>
      <c r="D22" s="134">
        <v>2</v>
      </c>
      <c r="E22" s="134">
        <v>3</v>
      </c>
      <c r="F22" s="134">
        <v>4</v>
      </c>
      <c r="G22" s="134">
        <v>5</v>
      </c>
      <c r="H22" s="134">
        <v>6</v>
      </c>
      <c r="I22" s="134">
        <v>7</v>
      </c>
      <c r="J22" s="134">
        <v>8</v>
      </c>
      <c r="K22" s="134">
        <v>9</v>
      </c>
      <c r="L22" s="134">
        <v>10</v>
      </c>
      <c r="M22" s="134">
        <v>11</v>
      </c>
      <c r="N22" s="134">
        <v>12</v>
      </c>
      <c r="O22" s="134">
        <v>13</v>
      </c>
      <c r="P22" s="134">
        <v>14</v>
      </c>
      <c r="Q22" s="135">
        <v>15</v>
      </c>
      <c r="R22" s="136">
        <v>16</v>
      </c>
      <c r="S22" s="136">
        <v>17</v>
      </c>
      <c r="T22" s="136">
        <v>18</v>
      </c>
      <c r="U22" s="136">
        <v>19</v>
      </c>
    </row>
    <row r="23" spans="1:21" x14ac:dyDescent="0.3">
      <c r="A23" s="198" t="s">
        <v>209</v>
      </c>
      <c r="B23" s="198">
        <v>1</v>
      </c>
      <c r="C23" s="32">
        <v>2</v>
      </c>
      <c r="D23" s="32">
        <v>3</v>
      </c>
      <c r="E23" s="32">
        <v>3</v>
      </c>
      <c r="F23" s="32">
        <v>3</v>
      </c>
      <c r="G23" s="32">
        <v>3</v>
      </c>
      <c r="H23" s="32">
        <v>3</v>
      </c>
      <c r="I23" s="32">
        <v>3</v>
      </c>
      <c r="J23" s="32">
        <v>3</v>
      </c>
      <c r="K23" s="32">
        <v>2</v>
      </c>
      <c r="L23" s="32">
        <v>2</v>
      </c>
      <c r="M23" s="32">
        <v>2</v>
      </c>
      <c r="N23" s="32">
        <v>3</v>
      </c>
      <c r="O23" s="32">
        <v>3</v>
      </c>
      <c r="P23" s="32">
        <v>2</v>
      </c>
      <c r="Q23" s="102">
        <v>2</v>
      </c>
      <c r="R23" s="141">
        <v>3</v>
      </c>
      <c r="S23" s="141">
        <v>3</v>
      </c>
      <c r="T23" s="141">
        <v>3</v>
      </c>
      <c r="U23" s="141">
        <v>3</v>
      </c>
    </row>
    <row r="24" spans="1:21" x14ac:dyDescent="0.3">
      <c r="A24" s="198"/>
      <c r="B24" s="198">
        <v>2</v>
      </c>
      <c r="C24" s="32">
        <v>0</v>
      </c>
      <c r="D24" s="32">
        <v>2</v>
      </c>
      <c r="E24" s="32">
        <v>2</v>
      </c>
      <c r="F24" s="32">
        <v>3</v>
      </c>
      <c r="G24" s="32">
        <v>3</v>
      </c>
      <c r="H24" s="32">
        <v>3</v>
      </c>
      <c r="I24" s="32">
        <v>3</v>
      </c>
      <c r="J24" s="32">
        <v>3</v>
      </c>
      <c r="K24" s="32">
        <v>2</v>
      </c>
      <c r="L24" s="32">
        <v>2</v>
      </c>
      <c r="M24" s="32">
        <v>1</v>
      </c>
      <c r="N24" s="32">
        <v>2</v>
      </c>
      <c r="O24" s="32">
        <v>2</v>
      </c>
      <c r="P24" s="199">
        <v>1</v>
      </c>
      <c r="Q24" s="102">
        <v>0</v>
      </c>
      <c r="R24" s="141">
        <v>2</v>
      </c>
      <c r="S24" s="200">
        <v>2</v>
      </c>
      <c r="T24" s="141">
        <v>2</v>
      </c>
      <c r="U24" s="141">
        <v>2</v>
      </c>
    </row>
    <row r="25" spans="1:21" x14ac:dyDescent="0.3">
      <c r="A25" s="198"/>
      <c r="B25" s="198">
        <v>3</v>
      </c>
      <c r="C25" s="32">
        <v>0</v>
      </c>
      <c r="D25" s="32">
        <v>2</v>
      </c>
      <c r="E25" s="32">
        <v>0</v>
      </c>
      <c r="F25" s="32">
        <v>3</v>
      </c>
      <c r="G25" s="32">
        <v>2</v>
      </c>
      <c r="H25" s="32">
        <v>2</v>
      </c>
      <c r="I25" s="32">
        <v>3</v>
      </c>
      <c r="J25" s="32">
        <v>0</v>
      </c>
      <c r="K25" s="32">
        <v>1</v>
      </c>
      <c r="L25" s="32">
        <v>1</v>
      </c>
      <c r="M25" s="32">
        <v>0</v>
      </c>
      <c r="N25" s="32">
        <v>1</v>
      </c>
      <c r="O25" s="32">
        <v>0</v>
      </c>
      <c r="P25" s="199">
        <v>1</v>
      </c>
      <c r="Q25" s="102">
        <v>0</v>
      </c>
      <c r="R25" s="141">
        <v>0</v>
      </c>
      <c r="S25" s="200">
        <v>2</v>
      </c>
      <c r="T25" s="141">
        <v>0</v>
      </c>
      <c r="U25" s="141">
        <v>2</v>
      </c>
    </row>
    <row r="26" spans="1:21" x14ac:dyDescent="0.3">
      <c r="A26" s="198"/>
      <c r="B26" s="198" t="s">
        <v>206</v>
      </c>
      <c r="C26" s="198">
        <f>(C23*B23)+(C24*B24)+(C25*B25)</f>
        <v>2</v>
      </c>
      <c r="D26" s="198">
        <f>(D23*B23)+(D24*B24)+(D25*B25)</f>
        <v>13</v>
      </c>
      <c r="E26" s="198">
        <f>(E23*B23)+(E24*B24)+(E25*B25)</f>
        <v>7</v>
      </c>
      <c r="F26" s="198">
        <f>(F23*B23)+(F24*B24)+(F25*B25)</f>
        <v>18</v>
      </c>
      <c r="G26" s="198">
        <f>(G23*B23)+(G24*B24)+(G25*B25)</f>
        <v>15</v>
      </c>
      <c r="H26" s="198">
        <f>(H23*B23)+(H24*B24)+(H25*B25)</f>
        <v>15</v>
      </c>
      <c r="I26" s="198">
        <f>(I23*B23)+(I24*B24)+(I25*B25)</f>
        <v>18</v>
      </c>
      <c r="J26" s="198">
        <f>(J23*B23)+(J24*B24)+(J25*B25)</f>
        <v>9</v>
      </c>
      <c r="K26" s="198">
        <f>(K23*B23)+(K24*B24)+(K25*B25)</f>
        <v>9</v>
      </c>
      <c r="L26" s="198">
        <f>(L23*B23)+(L24*B24)+(L25*B25)</f>
        <v>9</v>
      </c>
      <c r="M26" s="198">
        <f>(M23*B23)+(M24*B24)+(M25*B25)</f>
        <v>4</v>
      </c>
      <c r="N26" s="198">
        <f>(N23*B23)+(N24*B24)+(N25*B25)</f>
        <v>10</v>
      </c>
      <c r="O26" s="198">
        <f>(O23*B23)+(O24*B24)+(O25*B25)</f>
        <v>7</v>
      </c>
      <c r="P26" s="198">
        <f>(P23*B23)+(P24*B24)+(P25*B25)</f>
        <v>7</v>
      </c>
      <c r="Q26" s="198">
        <f>(Q23*B23)+(Q24*B24)+(Q25*B25)</f>
        <v>2</v>
      </c>
      <c r="R26" s="198">
        <f>(R23*B23)+(R24*B24)+(R25*B25)</f>
        <v>7</v>
      </c>
      <c r="S26" s="198">
        <f>(S23*B23)+(S24*B24)+(S25*B25)</f>
        <v>13</v>
      </c>
      <c r="T26" s="198">
        <f>(T23*B23)+(T24*B24)+(T25*B25)</f>
        <v>7</v>
      </c>
      <c r="U26" s="198">
        <f>(U23*B23)+(U24*B24)+(U25*B25)</f>
        <v>13</v>
      </c>
    </row>
    <row r="27" spans="1:21" x14ac:dyDescent="0.3">
      <c r="B27" t="s">
        <v>207</v>
      </c>
      <c r="C27" s="63">
        <f>(C26/18)*100</f>
        <v>11.111111111111111</v>
      </c>
      <c r="D27" s="63">
        <f t="shared" ref="D27:U27" si="2">(D26/18)*100</f>
        <v>72.222222222222214</v>
      </c>
      <c r="E27" s="63">
        <f t="shared" si="2"/>
        <v>38.888888888888893</v>
      </c>
      <c r="F27" s="63">
        <f t="shared" si="2"/>
        <v>100</v>
      </c>
      <c r="G27" s="63">
        <f t="shared" si="2"/>
        <v>83.333333333333343</v>
      </c>
      <c r="H27" s="63">
        <f t="shared" si="2"/>
        <v>83.333333333333343</v>
      </c>
      <c r="I27" s="63">
        <f t="shared" si="2"/>
        <v>100</v>
      </c>
      <c r="J27" s="63">
        <f t="shared" si="2"/>
        <v>50</v>
      </c>
      <c r="K27" s="63">
        <f t="shared" si="2"/>
        <v>50</v>
      </c>
      <c r="L27" s="63">
        <f t="shared" si="2"/>
        <v>50</v>
      </c>
      <c r="M27" s="63">
        <f t="shared" si="2"/>
        <v>22.222222222222221</v>
      </c>
      <c r="N27" s="63">
        <f t="shared" si="2"/>
        <v>55.555555555555557</v>
      </c>
      <c r="O27" s="63">
        <f t="shared" si="2"/>
        <v>38.888888888888893</v>
      </c>
      <c r="P27" s="63">
        <f t="shared" si="2"/>
        <v>38.888888888888893</v>
      </c>
      <c r="Q27" s="63">
        <f t="shared" si="2"/>
        <v>11.111111111111111</v>
      </c>
      <c r="R27" s="63">
        <f t="shared" si="2"/>
        <v>38.888888888888893</v>
      </c>
      <c r="S27" s="63">
        <f t="shared" si="2"/>
        <v>72.222222222222214</v>
      </c>
      <c r="T27" s="63">
        <f t="shared" si="2"/>
        <v>38.888888888888893</v>
      </c>
      <c r="U27" s="63">
        <f t="shared" si="2"/>
        <v>72.222222222222214</v>
      </c>
    </row>
    <row r="28" spans="1:21" ht="15" thickBot="1" x14ac:dyDescent="0.35"/>
    <row r="29" spans="1:21" ht="15" thickBot="1" x14ac:dyDescent="0.35">
      <c r="A29" s="222" t="s">
        <v>210</v>
      </c>
    </row>
    <row r="31" spans="1:21" x14ac:dyDescent="0.3">
      <c r="A31" s="152" t="s">
        <v>197</v>
      </c>
      <c r="B31" s="152" t="s">
        <v>198</v>
      </c>
      <c r="C31" s="134">
        <v>1</v>
      </c>
      <c r="D31" s="134">
        <v>2</v>
      </c>
      <c r="E31" s="134">
        <v>3</v>
      </c>
      <c r="F31" s="134">
        <v>4</v>
      </c>
      <c r="G31" s="134">
        <v>5</v>
      </c>
      <c r="H31" s="134">
        <v>6</v>
      </c>
      <c r="I31" s="134">
        <v>7</v>
      </c>
      <c r="J31" s="134">
        <v>8</v>
      </c>
      <c r="K31" s="134">
        <v>9</v>
      </c>
      <c r="L31" s="134">
        <v>10</v>
      </c>
      <c r="M31" s="134">
        <v>11</v>
      </c>
      <c r="N31" s="134">
        <v>12</v>
      </c>
      <c r="O31" s="134">
        <v>13</v>
      </c>
      <c r="P31" s="134">
        <v>14</v>
      </c>
      <c r="Q31" s="135">
        <v>15</v>
      </c>
      <c r="R31" s="136">
        <v>16</v>
      </c>
      <c r="S31" s="136">
        <v>17</v>
      </c>
      <c r="T31" s="136">
        <v>18</v>
      </c>
      <c r="U31" s="136">
        <v>19</v>
      </c>
    </row>
    <row r="32" spans="1:21" x14ac:dyDescent="0.3">
      <c r="A32" s="152" t="s">
        <v>199</v>
      </c>
      <c r="B32" s="152">
        <v>20</v>
      </c>
      <c r="C32" s="32">
        <v>3</v>
      </c>
      <c r="D32" s="32">
        <v>3</v>
      </c>
      <c r="E32" s="32">
        <v>3</v>
      </c>
      <c r="F32" s="32">
        <v>3</v>
      </c>
      <c r="G32" s="164"/>
      <c r="H32" s="32">
        <v>3</v>
      </c>
      <c r="I32" s="32">
        <v>3</v>
      </c>
      <c r="J32" s="32">
        <v>3</v>
      </c>
      <c r="K32" s="32">
        <v>3</v>
      </c>
      <c r="L32" s="32">
        <v>3</v>
      </c>
      <c r="M32" s="149"/>
      <c r="N32" s="32">
        <v>3</v>
      </c>
      <c r="O32" s="149"/>
      <c r="P32" s="32">
        <v>3</v>
      </c>
      <c r="Q32" s="150"/>
      <c r="R32" s="201"/>
      <c r="S32" s="141">
        <v>3</v>
      </c>
      <c r="T32" s="141">
        <v>3</v>
      </c>
      <c r="U32" s="141">
        <v>3</v>
      </c>
    </row>
    <row r="33" spans="1:21" x14ac:dyDescent="0.3">
      <c r="A33" s="152" t="s">
        <v>200</v>
      </c>
      <c r="B33" s="152">
        <v>50</v>
      </c>
      <c r="C33" s="32">
        <v>3</v>
      </c>
      <c r="D33" s="32">
        <v>3</v>
      </c>
      <c r="E33" s="32">
        <v>3</v>
      </c>
      <c r="F33" s="164"/>
      <c r="G33" s="164"/>
      <c r="H33" s="32">
        <v>3</v>
      </c>
      <c r="I33" s="32">
        <v>2</v>
      </c>
      <c r="J33" s="32">
        <v>3</v>
      </c>
      <c r="K33" s="32">
        <v>3</v>
      </c>
      <c r="L33" s="32">
        <v>3</v>
      </c>
      <c r="M33" s="149"/>
      <c r="N33" s="32">
        <v>3</v>
      </c>
      <c r="O33" s="149"/>
      <c r="P33" s="32">
        <v>3</v>
      </c>
      <c r="Q33" s="150"/>
      <c r="R33" s="201"/>
      <c r="S33" s="141">
        <v>3</v>
      </c>
      <c r="T33" s="141">
        <v>3</v>
      </c>
      <c r="U33" s="141">
        <v>3</v>
      </c>
    </row>
    <row r="34" spans="1:21" x14ac:dyDescent="0.3">
      <c r="A34" s="152" t="s">
        <v>201</v>
      </c>
      <c r="B34" s="152">
        <v>150</v>
      </c>
      <c r="C34" s="32">
        <v>3</v>
      </c>
      <c r="D34" s="32">
        <v>3</v>
      </c>
      <c r="E34" s="32">
        <v>3</v>
      </c>
      <c r="F34" s="164"/>
      <c r="G34" s="164"/>
      <c r="H34" s="32">
        <v>3</v>
      </c>
      <c r="I34" s="32">
        <v>2</v>
      </c>
      <c r="J34" s="32">
        <v>3</v>
      </c>
      <c r="K34" s="32">
        <v>2</v>
      </c>
      <c r="L34" s="32">
        <v>3</v>
      </c>
      <c r="M34" s="149"/>
      <c r="N34" s="32">
        <v>2</v>
      </c>
      <c r="O34" s="149"/>
      <c r="P34" s="32">
        <v>3</v>
      </c>
      <c r="Q34" s="150"/>
      <c r="R34" s="201"/>
      <c r="S34" s="141">
        <v>3</v>
      </c>
      <c r="T34" s="141">
        <v>3</v>
      </c>
      <c r="U34" s="141">
        <v>2</v>
      </c>
    </row>
    <row r="35" spans="1:21" x14ac:dyDescent="0.3">
      <c r="A35" s="152" t="s">
        <v>202</v>
      </c>
      <c r="B35" s="152">
        <v>300</v>
      </c>
      <c r="C35" s="32">
        <v>2</v>
      </c>
      <c r="D35" s="32">
        <v>3</v>
      </c>
      <c r="E35" s="32">
        <v>2</v>
      </c>
      <c r="F35" s="164"/>
      <c r="G35" s="164"/>
      <c r="H35" s="32">
        <v>3</v>
      </c>
      <c r="I35" s="32">
        <v>2</v>
      </c>
      <c r="J35" s="32">
        <v>3</v>
      </c>
      <c r="K35" s="32">
        <v>1</v>
      </c>
      <c r="L35" s="32">
        <v>3</v>
      </c>
      <c r="M35" s="149"/>
      <c r="N35" s="32">
        <v>2</v>
      </c>
      <c r="O35" s="149"/>
      <c r="P35" s="32">
        <v>2</v>
      </c>
      <c r="Q35" s="150"/>
      <c r="R35" s="201"/>
      <c r="S35" s="141">
        <v>3</v>
      </c>
      <c r="T35" s="141">
        <v>2</v>
      </c>
      <c r="U35" s="141">
        <v>2</v>
      </c>
    </row>
    <row r="36" spans="1:21" x14ac:dyDescent="0.3">
      <c r="A36" s="152" t="s">
        <v>203</v>
      </c>
      <c r="B36" s="152">
        <v>600</v>
      </c>
      <c r="C36" s="32">
        <v>0</v>
      </c>
      <c r="D36" s="32">
        <v>2</v>
      </c>
      <c r="E36" s="32">
        <v>1</v>
      </c>
      <c r="F36" s="164"/>
      <c r="G36" s="164"/>
      <c r="H36" s="32">
        <v>3</v>
      </c>
      <c r="I36" s="32">
        <v>2</v>
      </c>
      <c r="J36" s="32">
        <v>3</v>
      </c>
      <c r="K36" s="32">
        <v>1</v>
      </c>
      <c r="L36" s="32">
        <v>3</v>
      </c>
      <c r="M36" s="149"/>
      <c r="N36" s="32">
        <v>0</v>
      </c>
      <c r="O36" s="149"/>
      <c r="P36" s="32">
        <v>1</v>
      </c>
      <c r="Q36" s="150"/>
      <c r="R36" s="201"/>
      <c r="S36" s="141">
        <v>2</v>
      </c>
      <c r="T36" s="141">
        <v>0</v>
      </c>
      <c r="U36" s="141">
        <v>1</v>
      </c>
    </row>
    <row r="37" spans="1:21" x14ac:dyDescent="0.3">
      <c r="A37" s="152" t="s">
        <v>204</v>
      </c>
      <c r="B37" s="152">
        <v>900</v>
      </c>
      <c r="C37" s="32">
        <v>0</v>
      </c>
      <c r="D37" s="32">
        <v>2</v>
      </c>
      <c r="E37" s="32">
        <v>0</v>
      </c>
      <c r="F37" s="164">
        <v>2</v>
      </c>
      <c r="G37" s="164"/>
      <c r="H37" s="32">
        <v>3</v>
      </c>
      <c r="I37" s="32">
        <v>2</v>
      </c>
      <c r="J37" s="32">
        <v>3</v>
      </c>
      <c r="K37" s="32">
        <v>1</v>
      </c>
      <c r="L37" s="32">
        <v>2</v>
      </c>
      <c r="M37" s="149"/>
      <c r="N37" s="32">
        <v>0</v>
      </c>
      <c r="O37" s="149"/>
      <c r="P37" s="32">
        <v>0</v>
      </c>
      <c r="Q37" s="150"/>
      <c r="R37" s="201"/>
      <c r="S37" s="141">
        <v>2</v>
      </c>
      <c r="T37" s="141">
        <v>0</v>
      </c>
      <c r="U37" s="141">
        <v>1</v>
      </c>
    </row>
    <row r="38" spans="1:21" x14ac:dyDescent="0.3">
      <c r="A38" s="152" t="s">
        <v>205</v>
      </c>
      <c r="B38" s="152">
        <v>1500</v>
      </c>
      <c r="C38" s="32">
        <v>0</v>
      </c>
      <c r="D38" s="32">
        <v>2</v>
      </c>
      <c r="E38" s="32">
        <v>0</v>
      </c>
      <c r="F38" s="164"/>
      <c r="G38" s="164"/>
      <c r="H38" s="32">
        <v>3</v>
      </c>
      <c r="I38" s="32">
        <v>2</v>
      </c>
      <c r="J38" s="32">
        <v>1</v>
      </c>
      <c r="K38" s="32">
        <v>1</v>
      </c>
      <c r="L38" s="32">
        <v>1</v>
      </c>
      <c r="M38" s="149"/>
      <c r="N38" s="32">
        <v>0</v>
      </c>
      <c r="O38" s="149"/>
      <c r="P38" s="32">
        <v>0</v>
      </c>
      <c r="Q38" s="150"/>
      <c r="R38" s="201"/>
      <c r="S38" s="141">
        <v>2</v>
      </c>
      <c r="T38" s="141">
        <v>0</v>
      </c>
      <c r="U38" s="141">
        <v>1</v>
      </c>
    </row>
    <row r="39" spans="1:21" x14ac:dyDescent="0.3">
      <c r="A39" s="152"/>
      <c r="B39" s="152" t="s">
        <v>206</v>
      </c>
      <c r="C39" s="152">
        <f>(C32*B32)+(C33*B33)+(C34*B34)+(C35*B35)+(C36*B36)+(C37*B37)+(C38*B38)</f>
        <v>1260</v>
      </c>
      <c r="D39" s="152">
        <f>(D32*B32)+(D33*B33)+(D34*B34)+(D35*B35)+(D36*B36)+(D37*B37)+(D38*B38)</f>
        <v>7560</v>
      </c>
      <c r="E39" s="152">
        <f>(E32*B32)+(E33*B33)+(E34*B34)+(E35*B35)+(E36*B36)+(E37*B37)+(E38*B38)</f>
        <v>1860</v>
      </c>
      <c r="F39" s="152">
        <f>(F32*B32)+(F33*B33)+(F34*B34)+(F35*B35)+(F36*B36)+(F37*B37)+(F38*B38)</f>
        <v>1860</v>
      </c>
      <c r="G39" s="152">
        <f>(G32*B32)+(G33*B33)+(G34*B34)+(G35*B35)+(G36*B36)+(G37*B37)+(G38*B38)</f>
        <v>0</v>
      </c>
      <c r="H39" s="152">
        <f>(H32*B32)+(H33*B33)+(H34*B34)+(H35*B35)+(H36*B36)+(H37*B37)+(H38*B38)</f>
        <v>10560</v>
      </c>
      <c r="I39" s="152">
        <f>(I32*B32)+(I33*B33)+(I34*B34)+(I35*B35)+(I36*B36)+(I37*B37)+(I38*B38)</f>
        <v>7060</v>
      </c>
      <c r="J39" s="152">
        <f>(J32*B32)+(J33*B33)+(J34*B34)+(J35*B35)+(J36*B36)+(J37*B37)+(J38*B38)</f>
        <v>7560</v>
      </c>
      <c r="K39" s="152">
        <f>(K32*B32)+(K33*B33)+(K34*B34)+(K35*B35)+(K36*B36)+(K37*B37)+(K38*B38)</f>
        <v>3810</v>
      </c>
      <c r="L39" s="152">
        <f>(L32*B32)+(L33*B33)+(L34*B34)+(L35*B35)+(L36*B36)+(L37*B37)+(L38*B38)</f>
        <v>6660</v>
      </c>
      <c r="M39" s="152">
        <f>(M32*B32)+(M33*B33)+(M34*B34)+(M35*B35)+(M36*B36)+(M37*B37)+(M38*B38)</f>
        <v>0</v>
      </c>
      <c r="N39" s="152">
        <f>(N32*B32)+(N33*B33)+(N34*B34)+(N35*B35)+(N36*B36)+(N37*B37)+(N38*B38)</f>
        <v>1110</v>
      </c>
      <c r="O39" s="152">
        <f>(O32*B32)+(O33*B33)+(O34*B34)+(O35*B35)+(O36*B36)+(O37*B37)+(O38*B38)</f>
        <v>0</v>
      </c>
      <c r="P39" s="152">
        <f>(P32*B32)+(P33*B33)+(P34*B34)+(P35*B35)+(P36*B36)+(P37*B37)+(P38*B38)</f>
        <v>1860</v>
      </c>
      <c r="Q39" s="152">
        <f>(Q32*B32)+(Q33*B33)+(Q34*B34)+(Q35*B35)+(Q36*B36)+(Q37*B37)+(Q38*B38)</f>
        <v>0</v>
      </c>
      <c r="R39" s="152">
        <f>(R32*B32)+(R33*B33)+(R34*B34)+(R35*B35)+(R36*B36)+(R37*B37)+(R38*B38)</f>
        <v>0</v>
      </c>
      <c r="S39" s="152">
        <f>(S32*B32)+(S33*B33)+(S34*B34)+(S35*B35)+(S36*B36)+(S37*B37)+(S38*B38)</f>
        <v>7560</v>
      </c>
      <c r="T39" s="152">
        <f>(T32*B32)+(T33*B33)+(T34*B34)+(T35*B35)+(T36*B36)+(T37*B37)+(T38*B38)</f>
        <v>1260</v>
      </c>
      <c r="U39" s="152">
        <f>(U32*B32)+(U33*B33)+(U34*B34)+(U35*B35)+(U36*B36)+(U37*B37)+(U38*B38)</f>
        <v>4110</v>
      </c>
    </row>
    <row r="40" spans="1:21" x14ac:dyDescent="0.3">
      <c r="B40" s="152" t="s">
        <v>207</v>
      </c>
      <c r="C40" s="191">
        <f>(C39/10560)*100</f>
        <v>11.931818181818182</v>
      </c>
      <c r="D40" s="191">
        <f>(D39/10560)*100</f>
        <v>71.590909090909093</v>
      </c>
      <c r="E40" s="191">
        <f t="shared" ref="E40:U40" si="3">(E39/10560)*100</f>
        <v>17.613636363636363</v>
      </c>
      <c r="F40" s="191">
        <f t="shared" si="3"/>
        <v>17.613636363636363</v>
      </c>
      <c r="G40" s="191">
        <f t="shared" si="3"/>
        <v>0</v>
      </c>
      <c r="H40" s="191">
        <f t="shared" si="3"/>
        <v>100</v>
      </c>
      <c r="I40" s="191">
        <f t="shared" si="3"/>
        <v>66.856060606060609</v>
      </c>
      <c r="J40" s="191">
        <f t="shared" si="3"/>
        <v>71.590909090909093</v>
      </c>
      <c r="K40" s="191">
        <f t="shared" si="3"/>
        <v>36.079545454545453</v>
      </c>
      <c r="L40" s="191">
        <f t="shared" si="3"/>
        <v>63.06818181818182</v>
      </c>
      <c r="M40" s="191">
        <f t="shared" si="3"/>
        <v>0</v>
      </c>
      <c r="N40" s="191">
        <f t="shared" si="3"/>
        <v>10.511363636363637</v>
      </c>
      <c r="O40" s="191">
        <f t="shared" si="3"/>
        <v>0</v>
      </c>
      <c r="P40" s="191">
        <f t="shared" si="3"/>
        <v>17.613636363636363</v>
      </c>
      <c r="Q40" s="191">
        <f t="shared" si="3"/>
        <v>0</v>
      </c>
      <c r="R40" s="191">
        <f t="shared" si="3"/>
        <v>0</v>
      </c>
      <c r="S40" s="191">
        <f t="shared" si="3"/>
        <v>71.590909090909093</v>
      </c>
      <c r="T40" s="191">
        <f t="shared" si="3"/>
        <v>11.931818181818182</v>
      </c>
      <c r="U40" s="191">
        <f t="shared" si="3"/>
        <v>38.920454545454547</v>
      </c>
    </row>
    <row r="41" spans="1:21" x14ac:dyDescent="0.3"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202"/>
      <c r="R41" s="63"/>
      <c r="S41" s="63"/>
      <c r="T41" s="63"/>
      <c r="U41" s="63"/>
    </row>
    <row r="42" spans="1:21" x14ac:dyDescent="0.3">
      <c r="B42" t="s">
        <v>138</v>
      </c>
      <c r="C42" s="134">
        <v>1</v>
      </c>
      <c r="D42" s="134">
        <v>2</v>
      </c>
      <c r="E42" s="134">
        <v>3</v>
      </c>
      <c r="F42" s="134">
        <v>4</v>
      </c>
      <c r="G42" s="134">
        <v>5</v>
      </c>
      <c r="H42" s="134">
        <v>6</v>
      </c>
      <c r="I42" s="134">
        <v>7</v>
      </c>
      <c r="J42" s="134">
        <v>8</v>
      </c>
      <c r="K42" s="134">
        <v>9</v>
      </c>
      <c r="L42" s="134">
        <v>10</v>
      </c>
      <c r="M42" s="134">
        <v>11</v>
      </c>
      <c r="N42" s="134">
        <v>12</v>
      </c>
      <c r="O42" s="134">
        <v>13</v>
      </c>
      <c r="P42" s="134">
        <v>14</v>
      </c>
      <c r="Q42" s="135">
        <v>15</v>
      </c>
      <c r="R42" s="136">
        <v>16</v>
      </c>
      <c r="S42" s="136">
        <v>17</v>
      </c>
      <c r="T42" s="136">
        <v>18</v>
      </c>
      <c r="U42" s="136">
        <v>19</v>
      </c>
    </row>
    <row r="43" spans="1:21" x14ac:dyDescent="0.3"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102"/>
      <c r="R43" s="141"/>
      <c r="S43" s="141"/>
      <c r="T43" s="141"/>
      <c r="U43" s="141"/>
    </row>
    <row r="44" spans="1:21" x14ac:dyDescent="0.3">
      <c r="A44" s="148" t="s">
        <v>208</v>
      </c>
      <c r="B44" s="148">
        <v>1.5</v>
      </c>
      <c r="C44" s="32">
        <v>3</v>
      </c>
      <c r="D44" s="32">
        <v>3</v>
      </c>
      <c r="E44" s="32">
        <v>3</v>
      </c>
      <c r="F44" s="164"/>
      <c r="G44" s="164"/>
      <c r="H44" s="32">
        <v>3</v>
      </c>
      <c r="I44" s="32">
        <v>3</v>
      </c>
      <c r="J44" s="32">
        <v>3</v>
      </c>
      <c r="K44" s="32">
        <v>2</v>
      </c>
      <c r="L44" s="32">
        <v>3</v>
      </c>
      <c r="M44" s="149"/>
      <c r="N44" s="32">
        <v>3</v>
      </c>
      <c r="O44" s="149"/>
      <c r="P44" s="32">
        <v>2</v>
      </c>
      <c r="Q44" s="150"/>
      <c r="R44" s="201"/>
      <c r="S44" s="141">
        <v>3</v>
      </c>
      <c r="T44" s="141">
        <v>2</v>
      </c>
      <c r="U44" s="141">
        <v>3</v>
      </c>
    </row>
    <row r="45" spans="1:21" x14ac:dyDescent="0.3">
      <c r="A45" s="148"/>
      <c r="B45" s="148">
        <v>2</v>
      </c>
      <c r="C45" s="32">
        <v>2</v>
      </c>
      <c r="D45" s="32">
        <v>3</v>
      </c>
      <c r="E45" s="32">
        <v>3</v>
      </c>
      <c r="F45" s="164">
        <v>2</v>
      </c>
      <c r="G45" s="164"/>
      <c r="H45" s="32">
        <v>3</v>
      </c>
      <c r="I45" s="199">
        <v>0</v>
      </c>
      <c r="J45" s="32">
        <v>3</v>
      </c>
      <c r="K45" s="32">
        <v>2</v>
      </c>
      <c r="L45" s="32">
        <v>3</v>
      </c>
      <c r="M45" s="149"/>
      <c r="N45" s="32">
        <v>3</v>
      </c>
      <c r="O45" s="149"/>
      <c r="P45" s="32">
        <v>1</v>
      </c>
      <c r="Q45" s="150"/>
      <c r="R45" s="201"/>
      <c r="S45" s="141">
        <v>3</v>
      </c>
      <c r="T45" s="141">
        <v>2</v>
      </c>
      <c r="U45" s="141">
        <v>2</v>
      </c>
    </row>
    <row r="46" spans="1:21" x14ac:dyDescent="0.3">
      <c r="A46" s="148"/>
      <c r="B46" s="148">
        <v>3</v>
      </c>
      <c r="C46" s="32">
        <v>0</v>
      </c>
      <c r="D46" s="32">
        <v>2</v>
      </c>
      <c r="E46" s="32">
        <v>2</v>
      </c>
      <c r="F46" s="164"/>
      <c r="G46" s="164"/>
      <c r="H46" s="32">
        <v>2</v>
      </c>
      <c r="I46" s="199">
        <v>0</v>
      </c>
      <c r="J46" s="32">
        <v>2</v>
      </c>
      <c r="K46" s="32">
        <v>2</v>
      </c>
      <c r="L46" s="32">
        <v>2</v>
      </c>
      <c r="M46" s="149"/>
      <c r="N46" s="32">
        <v>2</v>
      </c>
      <c r="O46" s="149"/>
      <c r="P46" s="32">
        <v>0</v>
      </c>
      <c r="Q46" s="150"/>
      <c r="R46" s="201"/>
      <c r="S46" s="141">
        <v>3</v>
      </c>
      <c r="T46" s="141">
        <v>0</v>
      </c>
      <c r="U46" s="141">
        <v>1</v>
      </c>
    </row>
    <row r="47" spans="1:21" x14ac:dyDescent="0.3">
      <c r="A47" s="148"/>
      <c r="B47" s="148">
        <v>5</v>
      </c>
      <c r="C47" s="32">
        <v>0</v>
      </c>
      <c r="D47" s="32">
        <v>0</v>
      </c>
      <c r="E47" s="32">
        <v>0</v>
      </c>
      <c r="F47" s="164"/>
      <c r="G47" s="164"/>
      <c r="H47" s="32">
        <v>2</v>
      </c>
      <c r="I47" s="199">
        <v>0</v>
      </c>
      <c r="J47" s="128">
        <v>0</v>
      </c>
      <c r="K47" s="32">
        <v>0</v>
      </c>
      <c r="L47" s="128">
        <v>0</v>
      </c>
      <c r="M47" s="149"/>
      <c r="N47" s="128">
        <v>0</v>
      </c>
      <c r="O47" s="149"/>
      <c r="P47" s="32">
        <v>0</v>
      </c>
      <c r="Q47" s="150"/>
      <c r="R47" s="201"/>
      <c r="S47" s="203">
        <v>0</v>
      </c>
      <c r="T47" s="141">
        <v>0</v>
      </c>
      <c r="U47" s="141">
        <v>0</v>
      </c>
    </row>
    <row r="48" spans="1:21" x14ac:dyDescent="0.3">
      <c r="A48" s="148"/>
      <c r="B48" s="148" t="s">
        <v>206</v>
      </c>
      <c r="C48" s="148">
        <f>(C44*B44)+(C45*B45)+(C46*B46)+(C47*B47)</f>
        <v>8.5</v>
      </c>
      <c r="D48" s="148">
        <f>(D44*B44)+(D45*B45)+(D46*B46)+(D47*B47)</f>
        <v>16.5</v>
      </c>
      <c r="E48" s="148">
        <f>(E44*B44)+(E45*B45)+(E46*B46)+(E47*B47)</f>
        <v>16.5</v>
      </c>
      <c r="F48" s="148">
        <f>(F44*B44)+(F45*B45)+(F46*B46)+(F47*B47)</f>
        <v>4</v>
      </c>
      <c r="G48" s="148">
        <f>(G44*B44)+(G45*B45)+(G46*B46)+(G47*B47)</f>
        <v>0</v>
      </c>
      <c r="H48" s="148">
        <f>(H44*B44)+(H45*B45)+(H46*B46)+(H47*B47)</f>
        <v>26.5</v>
      </c>
      <c r="I48" s="148">
        <f>(I44*B44)+(I45*B45)+(I46*B46)+(I47*B47)</f>
        <v>4.5</v>
      </c>
      <c r="J48" s="148">
        <f>(J44*B44)+(J45*B45)+(J46*B46)+(J47*B47)</f>
        <v>16.5</v>
      </c>
      <c r="K48" s="148">
        <f>(K44*B44)+(K45*B45)+(K46*B46)+(K47*B47)</f>
        <v>13</v>
      </c>
      <c r="L48" s="148">
        <f>(L44*B44)+(L45*B45)+(L46*B46)+(L47*B47)</f>
        <v>16.5</v>
      </c>
      <c r="M48" s="148">
        <f>(M44*B44)+(M45*B45)+(M46*B46)+(M47*B47)</f>
        <v>0</v>
      </c>
      <c r="N48" s="148">
        <f>(N44*B44)+(N45*B45)+(N46*B46)+(N47*B47)</f>
        <v>16.5</v>
      </c>
      <c r="O48" s="148">
        <f>(O44*B44)+(O45*B45)+(O46*B46)+(O47*B47)</f>
        <v>0</v>
      </c>
      <c r="P48" s="148">
        <f>(P44*B44)+(P45*B45)+(P46*B46)+(P47*B47)</f>
        <v>5</v>
      </c>
      <c r="Q48" s="148">
        <f>(Q44*B44)+(Q45*B45)+(Q46*B46)+(Q47*B47)</f>
        <v>0</v>
      </c>
      <c r="R48" s="148">
        <f>(R44*B44)+(R45*B45)+(R46*B46)+(R47*B47)</f>
        <v>0</v>
      </c>
      <c r="S48" s="148">
        <f>(S44*B44)+(S45*B45)+(S46*B46)+(S47*B47)</f>
        <v>19.5</v>
      </c>
      <c r="T48" s="148">
        <f>(T44*B44)+(T45*B45)+(T46*B46)+(T47*BS47)</f>
        <v>7</v>
      </c>
      <c r="U48" s="148">
        <f>(U44*B44)+(U45*B45)+(U46*B46)+(U47*B47)</f>
        <v>11.5</v>
      </c>
    </row>
    <row r="49" spans="1:21" x14ac:dyDescent="0.3">
      <c r="A49" s="185"/>
      <c r="B49" s="148" t="s">
        <v>207</v>
      </c>
      <c r="C49" s="220">
        <f>(C48/34.5)*100</f>
        <v>24.637681159420293</v>
      </c>
      <c r="D49" s="220">
        <f t="shared" ref="D49:U49" si="4">(D48/34.5)*100</f>
        <v>47.826086956521742</v>
      </c>
      <c r="E49" s="220">
        <f t="shared" si="4"/>
        <v>47.826086956521742</v>
      </c>
      <c r="F49" s="220">
        <f t="shared" si="4"/>
        <v>11.594202898550725</v>
      </c>
      <c r="G49" s="220">
        <f t="shared" si="4"/>
        <v>0</v>
      </c>
      <c r="H49" s="220">
        <f t="shared" si="4"/>
        <v>76.811594202898547</v>
      </c>
      <c r="I49" s="220">
        <f t="shared" si="4"/>
        <v>13.043478260869565</v>
      </c>
      <c r="J49" s="220">
        <f t="shared" si="4"/>
        <v>47.826086956521742</v>
      </c>
      <c r="K49" s="220">
        <f t="shared" si="4"/>
        <v>37.681159420289859</v>
      </c>
      <c r="L49" s="220">
        <f t="shared" si="4"/>
        <v>47.826086956521742</v>
      </c>
      <c r="M49" s="220">
        <f t="shared" si="4"/>
        <v>0</v>
      </c>
      <c r="N49" s="220">
        <f t="shared" si="4"/>
        <v>47.826086956521742</v>
      </c>
      <c r="O49" s="220">
        <f t="shared" si="4"/>
        <v>0</v>
      </c>
      <c r="P49" s="220">
        <f t="shared" si="4"/>
        <v>14.492753623188406</v>
      </c>
      <c r="Q49" s="220">
        <f t="shared" si="4"/>
        <v>0</v>
      </c>
      <c r="R49" s="220">
        <f t="shared" si="4"/>
        <v>0</v>
      </c>
      <c r="S49" s="220">
        <f t="shared" si="4"/>
        <v>56.521739130434781</v>
      </c>
      <c r="T49" s="220">
        <f t="shared" si="4"/>
        <v>20.289855072463769</v>
      </c>
      <c r="U49" s="220">
        <f t="shared" si="4"/>
        <v>33.333333333333329</v>
      </c>
    </row>
    <row r="52" spans="1:21" x14ac:dyDescent="0.3">
      <c r="B52" t="s">
        <v>198</v>
      </c>
      <c r="C52" s="134">
        <v>1</v>
      </c>
      <c r="D52" s="134">
        <v>2</v>
      </c>
      <c r="E52" s="134">
        <v>3</v>
      </c>
      <c r="F52" s="134">
        <v>4</v>
      </c>
      <c r="G52" s="134">
        <v>5</v>
      </c>
      <c r="H52" s="134">
        <v>6</v>
      </c>
      <c r="I52" s="134">
        <v>7</v>
      </c>
      <c r="J52" s="134">
        <v>8</v>
      </c>
      <c r="K52" s="134">
        <v>9</v>
      </c>
      <c r="L52" s="134">
        <v>10</v>
      </c>
      <c r="M52" s="134">
        <v>11</v>
      </c>
      <c r="N52" s="134">
        <v>12</v>
      </c>
      <c r="O52" s="134">
        <v>13</v>
      </c>
      <c r="P52" s="134">
        <v>14</v>
      </c>
      <c r="Q52" s="135">
        <v>15</v>
      </c>
      <c r="R52" s="136">
        <v>16</v>
      </c>
      <c r="S52" s="136">
        <v>17</v>
      </c>
      <c r="T52" s="136">
        <v>18</v>
      </c>
      <c r="U52" s="136">
        <v>19</v>
      </c>
    </row>
    <row r="53" spans="1:21" x14ac:dyDescent="0.3">
      <c r="A53" s="198" t="s">
        <v>209</v>
      </c>
      <c r="B53" s="198">
        <v>1</v>
      </c>
      <c r="C53" s="32">
        <v>3</v>
      </c>
      <c r="D53" s="32">
        <v>3</v>
      </c>
      <c r="E53" s="32">
        <v>3</v>
      </c>
      <c r="F53" s="164"/>
      <c r="G53" s="164"/>
      <c r="H53" s="32">
        <v>3</v>
      </c>
      <c r="I53" s="32">
        <v>3</v>
      </c>
      <c r="J53" s="32">
        <v>3</v>
      </c>
      <c r="K53" s="32">
        <v>3</v>
      </c>
      <c r="L53" s="32">
        <v>3</v>
      </c>
      <c r="M53" s="149"/>
      <c r="N53" s="32">
        <v>3</v>
      </c>
      <c r="O53" s="149"/>
      <c r="P53" s="32">
        <v>3</v>
      </c>
      <c r="Q53" s="150"/>
      <c r="R53" s="201"/>
      <c r="S53" s="141">
        <v>3</v>
      </c>
      <c r="T53" s="141">
        <v>3</v>
      </c>
      <c r="U53" s="141">
        <v>3</v>
      </c>
    </row>
    <row r="54" spans="1:21" x14ac:dyDescent="0.3">
      <c r="A54" s="198"/>
      <c r="B54" s="198">
        <v>2</v>
      </c>
      <c r="C54" s="32">
        <v>0</v>
      </c>
      <c r="D54" s="32">
        <v>3</v>
      </c>
      <c r="E54" s="32">
        <v>2</v>
      </c>
      <c r="F54" s="164"/>
      <c r="G54" s="164"/>
      <c r="H54" s="32">
        <v>3</v>
      </c>
      <c r="I54" s="32">
        <v>3</v>
      </c>
      <c r="J54" s="32">
        <v>3</v>
      </c>
      <c r="K54" s="32">
        <v>2</v>
      </c>
      <c r="L54" s="32">
        <v>2</v>
      </c>
      <c r="M54" s="149"/>
      <c r="N54" s="32">
        <v>3</v>
      </c>
      <c r="O54" s="149"/>
      <c r="P54" s="32">
        <v>2</v>
      </c>
      <c r="Q54" s="150"/>
      <c r="R54" s="201"/>
      <c r="S54" s="141">
        <v>2</v>
      </c>
      <c r="T54" s="141">
        <v>3</v>
      </c>
      <c r="U54" s="141">
        <v>2</v>
      </c>
    </row>
    <row r="55" spans="1:21" x14ac:dyDescent="0.3">
      <c r="A55" s="198"/>
      <c r="B55" s="198">
        <v>3</v>
      </c>
      <c r="C55" s="32">
        <v>0</v>
      </c>
      <c r="D55" s="32">
        <v>3</v>
      </c>
      <c r="E55" s="32">
        <v>1</v>
      </c>
      <c r="F55" s="164">
        <v>3</v>
      </c>
      <c r="G55" s="164"/>
      <c r="H55" s="32">
        <v>3</v>
      </c>
      <c r="I55" s="32">
        <v>3</v>
      </c>
      <c r="J55" s="32">
        <v>2</v>
      </c>
      <c r="K55" s="32">
        <v>0</v>
      </c>
      <c r="L55" s="32">
        <v>2</v>
      </c>
      <c r="M55" s="149"/>
      <c r="N55" s="32">
        <v>2</v>
      </c>
      <c r="O55" s="149"/>
      <c r="P55" s="32">
        <v>0</v>
      </c>
      <c r="Q55" s="150"/>
      <c r="R55" s="201"/>
      <c r="S55" s="141">
        <v>2</v>
      </c>
      <c r="T55" s="141">
        <v>0</v>
      </c>
      <c r="U55" s="141">
        <v>1</v>
      </c>
    </row>
    <row r="56" spans="1:21" x14ac:dyDescent="0.3">
      <c r="A56" s="198"/>
      <c r="B56" s="198" t="s">
        <v>206</v>
      </c>
      <c r="C56" s="198">
        <f>(C53*B53)+(C54*B54)+(C55*B55)</f>
        <v>3</v>
      </c>
      <c r="D56" s="198">
        <f>(D53*B53)+(D54*B54)+(D55*B55)</f>
        <v>18</v>
      </c>
      <c r="E56" s="198">
        <f>(E53*B53)+(E54*B54)+(E55*B55)</f>
        <v>10</v>
      </c>
      <c r="F56" s="198">
        <f>(F53*B53)+(F54*B54)+(F55*B55)</f>
        <v>9</v>
      </c>
      <c r="G56" s="198">
        <f>(G53*B53)+(G54*B54)+(G55*B55)</f>
        <v>0</v>
      </c>
      <c r="H56" s="198">
        <f>(H53*B53)+(H54*B54)+(H55*B55)</f>
        <v>18</v>
      </c>
      <c r="I56" s="198">
        <f>(I53*B53)+(I54*B54)+(I55*B55)</f>
        <v>18</v>
      </c>
      <c r="J56" s="198">
        <f>(J53*B53)+(J54*B54)+(J55*B55)</f>
        <v>15</v>
      </c>
      <c r="K56" s="198">
        <f>(K53*B53)+(K54*B54)+(K55*B55)</f>
        <v>7</v>
      </c>
      <c r="L56" s="198">
        <f>(L53*B53)+(L54*B54)+(L55*B55)</f>
        <v>13</v>
      </c>
      <c r="M56" s="198">
        <f>(M53*B53)+(M54*B54)+(M55*B55)</f>
        <v>0</v>
      </c>
      <c r="N56" s="198">
        <f>(N53*B53)+(N54*B54)+(N55*B55)</f>
        <v>15</v>
      </c>
      <c r="O56" s="198">
        <f>(O53*B53)+(O54*B54)+(O55*B55)</f>
        <v>0</v>
      </c>
      <c r="P56" s="198">
        <f>(P53*B53)+(P54*B54)+(P55*B55)</f>
        <v>7</v>
      </c>
      <c r="Q56" s="198">
        <f>(Q53*B53)+(Q54*B54)+(Q55*B55)</f>
        <v>0</v>
      </c>
      <c r="R56" s="198">
        <f>(R53*B53)+(R54*B54)+(R55*B55)</f>
        <v>0</v>
      </c>
      <c r="S56" s="198">
        <f>(S53*B53)+(S54*B54)+(S55*B55)</f>
        <v>13</v>
      </c>
      <c r="T56" s="198">
        <f>(T53*B53)+(T54*B54)+(T55*B55)</f>
        <v>9</v>
      </c>
      <c r="U56" s="198">
        <f>(U53*B53)+(U54*B54)+(U55*B55)</f>
        <v>10</v>
      </c>
    </row>
    <row r="57" spans="1:21" x14ac:dyDescent="0.3">
      <c r="B57" s="198" t="s">
        <v>207</v>
      </c>
      <c r="C57" s="204">
        <f>(C56/18)*100</f>
        <v>16.666666666666664</v>
      </c>
      <c r="D57" s="204">
        <f t="shared" ref="D57:U57" si="5">(D56/18)*100</f>
        <v>100</v>
      </c>
      <c r="E57" s="204">
        <f t="shared" si="5"/>
        <v>55.555555555555557</v>
      </c>
      <c r="F57" s="204">
        <f t="shared" si="5"/>
        <v>50</v>
      </c>
      <c r="G57" s="204">
        <f t="shared" si="5"/>
        <v>0</v>
      </c>
      <c r="H57" s="204">
        <f t="shared" si="5"/>
        <v>100</v>
      </c>
      <c r="I57" s="204">
        <f t="shared" si="5"/>
        <v>100</v>
      </c>
      <c r="J57" s="204">
        <f t="shared" si="5"/>
        <v>83.333333333333343</v>
      </c>
      <c r="K57" s="204">
        <f t="shared" si="5"/>
        <v>38.888888888888893</v>
      </c>
      <c r="L57" s="204">
        <f t="shared" si="5"/>
        <v>72.222222222222214</v>
      </c>
      <c r="M57" s="204">
        <f t="shared" si="5"/>
        <v>0</v>
      </c>
      <c r="N57" s="204">
        <f t="shared" si="5"/>
        <v>83.333333333333343</v>
      </c>
      <c r="O57" s="204">
        <f t="shared" si="5"/>
        <v>0</v>
      </c>
      <c r="P57" s="204">
        <f t="shared" si="5"/>
        <v>38.888888888888893</v>
      </c>
      <c r="Q57" s="204">
        <f t="shared" si="5"/>
        <v>0</v>
      </c>
      <c r="R57" s="204">
        <f t="shared" si="5"/>
        <v>0</v>
      </c>
      <c r="S57" s="204">
        <f t="shared" si="5"/>
        <v>72.222222222222214</v>
      </c>
      <c r="T57" s="204">
        <f t="shared" si="5"/>
        <v>50</v>
      </c>
      <c r="U57" s="204">
        <f t="shared" si="5"/>
        <v>55.555555555555557</v>
      </c>
    </row>
    <row r="60" spans="1:21" x14ac:dyDescent="0.3">
      <c r="A60" t="s">
        <v>174</v>
      </c>
      <c r="B60" s="173" t="s">
        <v>211</v>
      </c>
      <c r="C60" s="205">
        <f t="shared" ref="C60:Q60" si="6">C39-C11</f>
        <v>1020</v>
      </c>
      <c r="D60" s="205">
        <f t="shared" si="6"/>
        <v>1800</v>
      </c>
      <c r="E60" s="205">
        <f t="shared" si="6"/>
        <v>1050</v>
      </c>
      <c r="F60" s="224"/>
      <c r="G60" s="224"/>
      <c r="H60" s="205">
        <f t="shared" si="6"/>
        <v>1500</v>
      </c>
      <c r="I60" s="205">
        <f t="shared" si="6"/>
        <v>0</v>
      </c>
      <c r="J60" s="205">
        <f t="shared" si="6"/>
        <v>1500</v>
      </c>
      <c r="K60" s="205">
        <f t="shared" si="6"/>
        <v>3050</v>
      </c>
      <c r="L60" s="205">
        <f t="shared" si="6"/>
        <v>-600</v>
      </c>
      <c r="M60" s="205">
        <f t="shared" si="6"/>
        <v>-160</v>
      </c>
      <c r="N60" s="205">
        <f t="shared" si="6"/>
        <v>600</v>
      </c>
      <c r="O60" s="205">
        <f t="shared" si="6"/>
        <v>-3360</v>
      </c>
      <c r="P60" s="205">
        <f t="shared" si="6"/>
        <v>1120</v>
      </c>
      <c r="Q60" s="206">
        <f t="shared" si="6"/>
        <v>-610</v>
      </c>
      <c r="R60" s="207">
        <v>0</v>
      </c>
      <c r="S60" s="207">
        <v>0</v>
      </c>
      <c r="T60" s="207">
        <v>0</v>
      </c>
      <c r="U60" s="208">
        <v>0</v>
      </c>
    </row>
    <row r="61" spans="1:21" x14ac:dyDescent="0.3">
      <c r="B61" s="221" t="s">
        <v>149</v>
      </c>
      <c r="C61" s="205">
        <f t="shared" ref="C61:Q61" si="7">C48-C19</f>
        <v>8.5</v>
      </c>
      <c r="D61" s="205">
        <f t="shared" si="7"/>
        <v>0</v>
      </c>
      <c r="E61" s="205">
        <f t="shared" si="7"/>
        <v>11.5</v>
      </c>
      <c r="F61" s="224"/>
      <c r="G61" s="224"/>
      <c r="H61" s="205">
        <f t="shared" si="7"/>
        <v>5</v>
      </c>
      <c r="I61" s="205">
        <f t="shared" si="7"/>
        <v>0</v>
      </c>
      <c r="J61" s="205">
        <f t="shared" si="7"/>
        <v>12</v>
      </c>
      <c r="K61" s="205">
        <f t="shared" si="7"/>
        <v>6</v>
      </c>
      <c r="L61" s="205">
        <f t="shared" si="7"/>
        <v>0</v>
      </c>
      <c r="M61" s="205">
        <f t="shared" si="7"/>
        <v>0</v>
      </c>
      <c r="N61" s="205">
        <f t="shared" si="7"/>
        <v>11.5</v>
      </c>
      <c r="O61" s="205">
        <f t="shared" si="7"/>
        <v>-8.5</v>
      </c>
      <c r="P61" s="205">
        <f t="shared" si="7"/>
        <v>1.5</v>
      </c>
      <c r="Q61" s="206">
        <f t="shared" si="7"/>
        <v>-11.5</v>
      </c>
      <c r="R61" s="209">
        <v>0</v>
      </c>
      <c r="S61" s="209">
        <v>0</v>
      </c>
      <c r="T61" s="209">
        <v>0</v>
      </c>
      <c r="U61" s="210">
        <v>0</v>
      </c>
    </row>
    <row r="62" spans="1:21" x14ac:dyDescent="0.3">
      <c r="B62" s="211" t="s">
        <v>209</v>
      </c>
      <c r="C62" s="205">
        <f t="shared" ref="C62:Q62" si="8">C56-C26</f>
        <v>1</v>
      </c>
      <c r="D62" s="205">
        <f t="shared" si="8"/>
        <v>5</v>
      </c>
      <c r="E62" s="205">
        <f t="shared" si="8"/>
        <v>3</v>
      </c>
      <c r="F62" s="224"/>
      <c r="G62" s="224"/>
      <c r="H62" s="205">
        <f t="shared" si="8"/>
        <v>3</v>
      </c>
      <c r="I62" s="205">
        <f t="shared" si="8"/>
        <v>0</v>
      </c>
      <c r="J62" s="205">
        <f t="shared" si="8"/>
        <v>6</v>
      </c>
      <c r="K62" s="205">
        <f t="shared" si="8"/>
        <v>-2</v>
      </c>
      <c r="L62" s="205">
        <f t="shared" si="8"/>
        <v>4</v>
      </c>
      <c r="M62" s="205">
        <f t="shared" si="8"/>
        <v>-4</v>
      </c>
      <c r="N62" s="205">
        <f t="shared" si="8"/>
        <v>5</v>
      </c>
      <c r="O62" s="205">
        <f t="shared" si="8"/>
        <v>-7</v>
      </c>
      <c r="P62" s="205">
        <f t="shared" si="8"/>
        <v>0</v>
      </c>
      <c r="Q62" s="206">
        <f t="shared" si="8"/>
        <v>-2</v>
      </c>
      <c r="R62" s="212">
        <v>0</v>
      </c>
      <c r="S62" s="212">
        <v>0</v>
      </c>
      <c r="T62" s="212">
        <v>0</v>
      </c>
      <c r="U62" s="213">
        <v>0</v>
      </c>
    </row>
    <row r="64" spans="1:21" x14ac:dyDescent="0.3">
      <c r="A64" t="s">
        <v>191</v>
      </c>
      <c r="B64" s="173" t="s">
        <v>211</v>
      </c>
      <c r="C64" s="180">
        <f>(C60/C11)*100</f>
        <v>425</v>
      </c>
      <c r="D64" s="180">
        <f t="shared" ref="D64:U64" si="9">(D60/D11)*100</f>
        <v>31.25</v>
      </c>
      <c r="E64" s="180">
        <f t="shared" si="9"/>
        <v>129.62962962962962</v>
      </c>
      <c r="F64" s="197"/>
      <c r="G64" s="197"/>
      <c r="H64" s="180">
        <f t="shared" si="9"/>
        <v>16.556291390728479</v>
      </c>
      <c r="I64" s="180">
        <f t="shared" si="9"/>
        <v>0</v>
      </c>
      <c r="J64" s="180">
        <f t="shared" si="9"/>
        <v>24.752475247524753</v>
      </c>
      <c r="K64" s="180">
        <f t="shared" si="9"/>
        <v>401.31578947368428</v>
      </c>
      <c r="L64" s="180">
        <f t="shared" si="9"/>
        <v>-8.2644628099173563</v>
      </c>
      <c r="M64" s="223"/>
      <c r="N64" s="180">
        <f t="shared" si="9"/>
        <v>117.64705882352942</v>
      </c>
      <c r="O64" s="223"/>
      <c r="P64" s="180">
        <f t="shared" si="9"/>
        <v>151.35135135135135</v>
      </c>
      <c r="Q64" s="223"/>
      <c r="R64" s="223"/>
      <c r="S64" s="180">
        <f t="shared" si="9"/>
        <v>0</v>
      </c>
      <c r="T64" s="180">
        <f t="shared" si="9"/>
        <v>0</v>
      </c>
      <c r="U64" s="180">
        <f t="shared" si="9"/>
        <v>0</v>
      </c>
    </row>
    <row r="65" spans="2:21" x14ac:dyDescent="0.3">
      <c r="B65" s="221" t="s">
        <v>149</v>
      </c>
      <c r="C65" s="180" t="e">
        <f>(C61/C19)*100</f>
        <v>#DIV/0!</v>
      </c>
      <c r="D65" s="180">
        <f t="shared" ref="D65:U65" si="10">(D61/D19)*100</f>
        <v>0</v>
      </c>
      <c r="E65" s="180">
        <f t="shared" si="10"/>
        <v>229.99999999999997</v>
      </c>
      <c r="F65" s="197"/>
      <c r="G65" s="197"/>
      <c r="H65" s="180">
        <f t="shared" si="10"/>
        <v>23.255813953488371</v>
      </c>
      <c r="I65" s="180">
        <f t="shared" si="10"/>
        <v>0</v>
      </c>
      <c r="J65" s="180">
        <f t="shared" si="10"/>
        <v>266.66666666666663</v>
      </c>
      <c r="K65" s="180">
        <f t="shared" si="10"/>
        <v>85.714285714285708</v>
      </c>
      <c r="L65" s="180">
        <f t="shared" si="10"/>
        <v>0</v>
      </c>
      <c r="M65" s="223"/>
      <c r="N65" s="180">
        <f t="shared" si="10"/>
        <v>229.99999999999997</v>
      </c>
      <c r="O65" s="223"/>
      <c r="P65" s="180">
        <f t="shared" si="10"/>
        <v>42.857142857142854</v>
      </c>
      <c r="Q65" s="223"/>
      <c r="R65" s="223"/>
      <c r="S65" s="180">
        <f t="shared" si="10"/>
        <v>0</v>
      </c>
      <c r="T65" s="180">
        <f t="shared" si="10"/>
        <v>0</v>
      </c>
      <c r="U65" s="180">
        <f t="shared" si="10"/>
        <v>0</v>
      </c>
    </row>
    <row r="66" spans="2:21" x14ac:dyDescent="0.3">
      <c r="B66" s="211" t="s">
        <v>209</v>
      </c>
      <c r="C66" s="180">
        <f>(C56/C26)*100</f>
        <v>150</v>
      </c>
      <c r="D66" s="180">
        <f t="shared" ref="D66:U66" si="11">(D56/D26)*100</f>
        <v>138.46153846153845</v>
      </c>
      <c r="E66" s="180">
        <f t="shared" si="11"/>
        <v>142.85714285714286</v>
      </c>
      <c r="F66" s="197"/>
      <c r="G66" s="197"/>
      <c r="H66" s="180">
        <f t="shared" si="11"/>
        <v>120</v>
      </c>
      <c r="I66" s="180">
        <f t="shared" si="11"/>
        <v>100</v>
      </c>
      <c r="J66" s="180">
        <f t="shared" si="11"/>
        <v>166.66666666666669</v>
      </c>
      <c r="K66" s="180">
        <f t="shared" si="11"/>
        <v>77.777777777777786</v>
      </c>
      <c r="L66" s="180">
        <f t="shared" si="11"/>
        <v>144.44444444444443</v>
      </c>
      <c r="M66" s="223"/>
      <c r="N66" s="180">
        <f t="shared" si="11"/>
        <v>150</v>
      </c>
      <c r="O66" s="223"/>
      <c r="P66" s="180">
        <f t="shared" si="11"/>
        <v>100</v>
      </c>
      <c r="Q66" s="223"/>
      <c r="R66" s="223"/>
      <c r="S66" s="180">
        <f t="shared" si="11"/>
        <v>100</v>
      </c>
      <c r="T66" s="180">
        <f t="shared" si="11"/>
        <v>128.57142857142858</v>
      </c>
      <c r="U66" s="180">
        <f t="shared" si="11"/>
        <v>76.923076923076934</v>
      </c>
    </row>
  </sheetData>
  <mergeCells count="1">
    <mergeCell ref="C2:U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1. Demographics</vt:lpstr>
      <vt:lpstr>2. Anthropometrics</vt:lpstr>
      <vt:lpstr>3. IC Control Activity Data</vt:lpstr>
      <vt:lpstr>4. IC Treatment Activity Data</vt:lpstr>
      <vt:lpstr>5. CAD Group Activity Data</vt:lpstr>
      <vt:lpstr>6. IC Control GXT Data</vt:lpstr>
      <vt:lpstr>7. IC Treatment GXT Data</vt:lpstr>
      <vt:lpstr>8. CAD Group GXT Data</vt:lpstr>
      <vt:lpstr>9. IC Control WIQ  Pre &amp; Post</vt:lpstr>
      <vt:lpstr>10. IC Treatment WIQ Pre &amp; Post</vt:lpstr>
      <vt:lpstr>11. IC Control VascQoL Pre&amp;Post</vt:lpstr>
      <vt:lpstr>12IC Treatment VascQoL Pre&amp;Post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Caldow</dc:creator>
  <cp:lastModifiedBy>Edward Caldow</cp:lastModifiedBy>
  <dcterms:created xsi:type="dcterms:W3CDTF">2023-09-15T13:51:12Z</dcterms:created>
  <dcterms:modified xsi:type="dcterms:W3CDTF">2023-10-13T13:12:32Z</dcterms:modified>
</cp:coreProperties>
</file>